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 Strauss\Documents\Website\"/>
    </mc:Choice>
  </mc:AlternateContent>
  <bookViews>
    <workbookView xWindow="0" yWindow="0" windowWidth="14380" windowHeight="4430" activeTab="1"/>
  </bookViews>
  <sheets>
    <sheet name="Summary" sheetId="1" r:id="rId1"/>
    <sheet name="Line Items and CSA Expenses" sheetId="2" r:id="rId2"/>
    <sheet name="Large Budget Orgs" sheetId="3" r:id="rId3"/>
    <sheet name="Student Orgs 15-16" sheetId="4" r:id="rId4"/>
    <sheet name="Student Orgs 14-15" sheetId="5" r:id="rId5"/>
    <sheet name="Student Orgs 13-14" sheetId="6" r:id="rId6"/>
    <sheet name="SUMO 2013-2014" sheetId="7" r:id="rId7"/>
    <sheet name="SUMO 2014-2015" sheetId="8" r:id="rId8"/>
    <sheet name="SAPB 2014-2015" sheetId="9" r:id="rId9"/>
  </sheets>
  <calcPr calcId="152511"/>
</workbook>
</file>

<file path=xl/calcChain.xml><?xml version="1.0" encoding="utf-8"?>
<calcChain xmlns="http://schemas.openxmlformats.org/spreadsheetml/2006/main">
  <c r="E121" i="9" l="1"/>
  <c r="C121" i="9"/>
  <c r="D119" i="9"/>
  <c r="D104" i="9"/>
  <c r="D97" i="9"/>
  <c r="D94" i="9"/>
  <c r="D91" i="9"/>
  <c r="D84" i="9"/>
  <c r="D79" i="9"/>
  <c r="D64" i="9"/>
  <c r="D58" i="9"/>
  <c r="D43" i="9"/>
  <c r="D38" i="9"/>
  <c r="D32" i="9"/>
  <c r="D26" i="9"/>
  <c r="D19" i="9"/>
  <c r="D10" i="9"/>
  <c r="D121" i="9" s="1"/>
  <c r="F19" i="8"/>
  <c r="G19" i="8" s="1"/>
  <c r="D19" i="8"/>
  <c r="C71" i="6"/>
  <c r="C22" i="2" s="1"/>
  <c r="B71" i="6"/>
  <c r="C67" i="6"/>
  <c r="C65" i="6"/>
  <c r="C52" i="6"/>
  <c r="C47" i="6"/>
  <c r="B73" i="5"/>
  <c r="C60" i="5"/>
  <c r="C11" i="5"/>
  <c r="C73" i="5" s="1"/>
  <c r="D22" i="2" s="1"/>
  <c r="C85" i="4"/>
  <c r="B85" i="4"/>
  <c r="G9" i="3"/>
  <c r="F9" i="3"/>
  <c r="E9" i="3"/>
  <c r="D9" i="3"/>
  <c r="C6" i="3"/>
  <c r="B6" i="3"/>
  <c r="C4" i="3"/>
  <c r="C2" i="3"/>
  <c r="C9" i="3" s="1"/>
  <c r="C21" i="2" s="1"/>
  <c r="B2" i="3"/>
  <c r="B9" i="3" s="1"/>
  <c r="E24" i="2"/>
  <c r="E22" i="2"/>
  <c r="E21" i="2"/>
  <c r="D21" i="2"/>
  <c r="E18" i="2"/>
  <c r="D18" i="2"/>
  <c r="C18" i="2"/>
  <c r="E10" i="2"/>
  <c r="E12" i="1" s="1"/>
  <c r="D10" i="2"/>
  <c r="C10" i="2"/>
  <c r="D33" i="1"/>
  <c r="C33" i="1"/>
  <c r="D31" i="1"/>
  <c r="C31" i="1"/>
  <c r="D28" i="1"/>
  <c r="C28" i="1"/>
  <c r="D24" i="1"/>
  <c r="E13" i="1"/>
  <c r="D13" i="1"/>
  <c r="C13" i="1"/>
  <c r="D12" i="1"/>
  <c r="C12" i="1"/>
  <c r="E11" i="1"/>
  <c r="E15" i="1" s="1"/>
  <c r="E8" i="1"/>
  <c r="D8" i="1"/>
  <c r="E6" i="1"/>
  <c r="D6" i="1"/>
  <c r="C6" i="1"/>
  <c r="C24" i="1" s="1"/>
  <c r="C24" i="2" l="1"/>
  <c r="C11" i="1" s="1"/>
  <c r="C15" i="1" s="1"/>
  <c r="C29" i="1" s="1"/>
  <c r="E17" i="1"/>
  <c r="D24" i="2"/>
  <c r="D11" i="1" s="1"/>
  <c r="D15" i="1" s="1"/>
  <c r="D17" i="1" s="1"/>
  <c r="C17" i="1"/>
  <c r="D29" i="1" l="1"/>
  <c r="D19" i="1"/>
  <c r="E19" i="1"/>
</calcChain>
</file>

<file path=xl/sharedStrings.xml><?xml version="1.0" encoding="utf-8"?>
<sst xmlns="http://schemas.openxmlformats.org/spreadsheetml/2006/main" count="599" uniqueCount="365">
  <si>
    <t>Income (predicted)</t>
  </si>
  <si>
    <t>2013-2014</t>
  </si>
  <si>
    <t>2014-2015</t>
  </si>
  <si>
    <t>2015-2016</t>
  </si>
  <si>
    <t>2016-2017</t>
  </si>
  <si>
    <t>Student Activity Fee</t>
  </si>
  <si>
    <t>Vending and Laundry</t>
  </si>
  <si>
    <t>Total Income</t>
  </si>
  <si>
    <t>Percent Increase</t>
  </si>
  <si>
    <t>Expenses (predicted)</t>
  </si>
  <si>
    <t>Student Organizations</t>
  </si>
  <si>
    <t>CSA Funds</t>
  </si>
  <si>
    <t>Line Item Expenses</t>
  </si>
  <si>
    <t>Total Expenses</t>
  </si>
  <si>
    <t>Surplus</t>
  </si>
  <si>
    <t>Income (actual)</t>
  </si>
  <si>
    <t>Difference (from predicted)</t>
  </si>
  <si>
    <t>Expenses (actual**)</t>
  </si>
  <si>
    <t>Actual Surplus</t>
  </si>
  <si>
    <t>Actual Percent Increase</t>
  </si>
  <si>
    <t>CSA Expenses &amp; Line Items &amp; Student Organizations</t>
  </si>
  <si>
    <t>13-14 Allocation</t>
  </si>
  <si>
    <t>14-15 Allocation</t>
  </si>
  <si>
    <t>15-16 Allocation</t>
  </si>
  <si>
    <t>16-17 Allocation</t>
  </si>
  <si>
    <t xml:space="preserve">Special Allocations </t>
  </si>
  <si>
    <t>Honoraria</t>
  </si>
  <si>
    <t>Diversity Inititive Fund</t>
  </si>
  <si>
    <t>Treasurers Discretionary Fund</t>
  </si>
  <si>
    <t>Capital Reserves/Rainy Weather</t>
  </si>
  <si>
    <t>Total</t>
  </si>
  <si>
    <t>Line Items</t>
  </si>
  <si>
    <t>Student Activities Scholarship Fund</t>
  </si>
  <si>
    <t>Newspapers</t>
  </si>
  <si>
    <t>Local Bus</t>
  </si>
  <si>
    <t>Student Work Study</t>
  </si>
  <si>
    <t>Large Budget Orgs</t>
  </si>
  <si>
    <t>Other Orgs</t>
  </si>
  <si>
    <t>13-14 Request</t>
  </si>
  <si>
    <t>14-15 Request</t>
  </si>
  <si>
    <t>15-16 Request</t>
  </si>
  <si>
    <t>16-17 Request</t>
  </si>
  <si>
    <t>SAPB (includes Metro Access and Lagniappe)</t>
  </si>
  <si>
    <t>Club Sports</t>
  </si>
  <si>
    <t>The Cave</t>
  </si>
  <si>
    <t>SUMO</t>
  </si>
  <si>
    <t>CCCE (fka ACT, includes Alternative Spring Break budget in 2013-2014)</t>
  </si>
  <si>
    <t>CANOE</t>
  </si>
  <si>
    <t>Student Organization</t>
  </si>
  <si>
    <t>Spring Break?</t>
  </si>
  <si>
    <t>CPAD</t>
  </si>
  <si>
    <t>Experimental Dance Board</t>
  </si>
  <si>
    <t>Experimental Theater Board</t>
  </si>
  <si>
    <t>Folk Music Society</t>
  </si>
  <si>
    <t>Food Truth</t>
  </si>
  <si>
    <t>Global China Connection</t>
  </si>
  <si>
    <t>Lens</t>
  </si>
  <si>
    <t>KRLX</t>
  </si>
  <si>
    <t>Carleton Literary Association</t>
  </si>
  <si>
    <t>Jewish Students at Carleton</t>
  </si>
  <si>
    <t>MOSAIC</t>
  </si>
  <si>
    <t>The Carl</t>
  </si>
  <si>
    <t>Carleton Academic Quiz Team</t>
  </si>
  <si>
    <t>Carleton College Chess Club</t>
  </si>
  <si>
    <t>Film Society</t>
  </si>
  <si>
    <t>Ebony II</t>
  </si>
  <si>
    <t>Carleton Trap Shooting Club</t>
  </si>
  <si>
    <t>Carleton Folkdancers</t>
  </si>
  <si>
    <t>Carleton Pre-Med Association</t>
  </si>
  <si>
    <t>Carleton Bowling Club</t>
  </si>
  <si>
    <t>SBU</t>
  </si>
  <si>
    <t>Carleton Graphic</t>
  </si>
  <si>
    <t>Rugcutters</t>
  </si>
  <si>
    <t>LASO</t>
  </si>
  <si>
    <t>Manuscript</t>
  </si>
  <si>
    <t>Women's Soccer</t>
  </si>
  <si>
    <t>West Coast Swing Club</t>
  </si>
  <si>
    <t>J Street U</t>
  </si>
  <si>
    <t>ASIA</t>
  </si>
  <si>
    <t>Tutors of the Korean Language</t>
  </si>
  <si>
    <t>Men's Club Soccer</t>
  </si>
  <si>
    <t>Nova</t>
  </si>
  <si>
    <t>DevX</t>
  </si>
  <si>
    <t>Coalition of Hmong Students</t>
  </si>
  <si>
    <t>Hot Karls</t>
  </si>
  <si>
    <t>Carleton Handbell Ensemble</t>
  </si>
  <si>
    <t>Hill o' Three Oaks Brewery</t>
  </si>
  <si>
    <t>Fire Bellies</t>
  </si>
  <si>
    <t>Carleton League of Independent Film Makers</t>
  </si>
  <si>
    <t>DIY</t>
  </si>
  <si>
    <t>Photo Co-Op</t>
  </si>
  <si>
    <t>Carleton Take Back the Tap</t>
  </si>
  <si>
    <t>Exit 69</t>
  </si>
  <si>
    <t>Pro-Choice MN</t>
  </si>
  <si>
    <t>The DL</t>
  </si>
  <si>
    <t>Carleton Billiards Club</t>
  </si>
  <si>
    <t>Farm Club</t>
  </si>
  <si>
    <t>Western Archery Club</t>
  </si>
  <si>
    <t>MHAC</t>
  </si>
  <si>
    <t>Carleton Gymnastics Club</t>
  </si>
  <si>
    <t>Kendo and Naginata</t>
  </si>
  <si>
    <t>Honking Knights</t>
  </si>
  <si>
    <t>Gender Neutral Cheerboys</t>
  </si>
  <si>
    <t>CORAL</t>
  </si>
  <si>
    <t>SFA</t>
  </si>
  <si>
    <t>AFRISA</t>
  </si>
  <si>
    <t>BSA</t>
  </si>
  <si>
    <t>Carl Dems</t>
  </si>
  <si>
    <t>Carleton Anime Society</t>
  </si>
  <si>
    <t>Carleton Chinese Chess Club</t>
  </si>
  <si>
    <t>Carleton College Bridge Club</t>
  </si>
  <si>
    <t>Carleton Figure Skating Club</t>
  </si>
  <si>
    <t>Chinese Club</t>
  </si>
  <si>
    <t>CJC</t>
  </si>
  <si>
    <t>Indegenous People's Alliances</t>
  </si>
  <si>
    <t>International Relations Council</t>
  </si>
  <si>
    <t>Japanese Circle</t>
  </si>
  <si>
    <t>Late Night Trivia</t>
  </si>
  <si>
    <t>Lenny Dee</t>
  </si>
  <si>
    <t>Love Lace</t>
  </si>
  <si>
    <t>Mock Trial</t>
  </si>
  <si>
    <t>Mustard Seed</t>
  </si>
  <si>
    <t>QTPOC</t>
  </si>
  <si>
    <t>RDNA</t>
  </si>
  <si>
    <t>Social Dance Club</t>
  </si>
  <si>
    <t>SOPE</t>
  </si>
  <si>
    <t>Taiwanese Cultural Society</t>
  </si>
  <si>
    <t>Women in Math and Science</t>
  </si>
  <si>
    <t>CAFEO</t>
  </si>
  <si>
    <t>SAGA</t>
  </si>
  <si>
    <t>Tamarind</t>
  </si>
  <si>
    <t>AHA!</t>
  </si>
  <si>
    <t>Quiz Bowl</t>
  </si>
  <si>
    <t>Bouldering Club</t>
  </si>
  <si>
    <t>Bowling Club</t>
  </si>
  <si>
    <t>CBS</t>
  </si>
  <si>
    <t>Bridge Club</t>
  </si>
  <si>
    <t>CESEC</t>
  </si>
  <si>
    <t>Figure Skating</t>
  </si>
  <si>
    <t>Debate</t>
  </si>
  <si>
    <t>Graphic</t>
  </si>
  <si>
    <t>Gymnastics</t>
  </si>
  <si>
    <t>F.I.S.H.</t>
  </si>
  <si>
    <t>CLAP</t>
  </si>
  <si>
    <t>CMTG</t>
  </si>
  <si>
    <t>Poker Club</t>
  </si>
  <si>
    <t>CPA</t>
  </si>
  <si>
    <t>CREEP</t>
  </si>
  <si>
    <t>Singing Knights</t>
  </si>
  <si>
    <t>CSPC</t>
  </si>
  <si>
    <t>CSA Senate</t>
  </si>
  <si>
    <t>Climate Justice Coalition</t>
  </si>
  <si>
    <t>Collective for Women's Issues</t>
  </si>
  <si>
    <t>Craft Club</t>
  </si>
  <si>
    <t>Cujokra</t>
  </si>
  <si>
    <t>Ebony</t>
  </si>
  <si>
    <t>GCC</t>
  </si>
  <si>
    <t>Handbell Choir</t>
  </si>
  <si>
    <t>IRC/MUN</t>
  </si>
  <si>
    <t>JSC</t>
  </si>
  <si>
    <t>Knightingales</t>
  </si>
  <si>
    <t>LNT</t>
  </si>
  <si>
    <t>Mosaic</t>
  </si>
  <si>
    <t>MSA</t>
  </si>
  <si>
    <t>Nightshade</t>
  </si>
  <si>
    <t>Photo Co-op</t>
  </si>
  <si>
    <t xml:space="preserve">The Lens </t>
  </si>
  <si>
    <t>Tim Viet</t>
  </si>
  <si>
    <t>VBC</t>
  </si>
  <si>
    <t>WhiMS</t>
  </si>
  <si>
    <t>Amnesty International</t>
  </si>
  <si>
    <t>Asian Students in America</t>
  </si>
  <si>
    <t>Black Students Alliance (BSA)</t>
  </si>
  <si>
    <t xml:space="preserve">Carleton Academic Quiz Team </t>
  </si>
  <si>
    <t>Carls Card</t>
  </si>
  <si>
    <t>Carleton Catholic Students Association</t>
  </si>
  <si>
    <t>Carleton Computing Society</t>
  </si>
  <si>
    <t>Carleton Democrats</t>
  </si>
  <si>
    <t>Carleton Forensics Society</t>
  </si>
  <si>
    <t>Carleton Gun Club</t>
  </si>
  <si>
    <t>Carleton Investment Group</t>
  </si>
  <si>
    <t>Carleton Magic: The Gathering Club</t>
  </si>
  <si>
    <t>Carleton Poker Club</t>
  </si>
  <si>
    <t>Carleton Poltical Activism Cooperative (CarlPAC)</t>
  </si>
  <si>
    <t>Carleton Robotics Team</t>
  </si>
  <si>
    <t>Carleton Rugcutters</t>
  </si>
  <si>
    <t>Take Back the Tap</t>
  </si>
  <si>
    <t>Carleton Television Network</t>
  </si>
  <si>
    <t>Compassionate and Sustainable Consuming</t>
  </si>
  <si>
    <t>Fellowship in Christ</t>
  </si>
  <si>
    <t>International Festival</t>
  </si>
  <si>
    <t>International Relations Council (IRC)</t>
  </si>
  <si>
    <t xml:space="preserve">J Street U </t>
  </si>
  <si>
    <t>Jewish Students of Carleton (JSC)</t>
  </si>
  <si>
    <t>Knightengales</t>
  </si>
  <si>
    <t>Kookies for Kiva</t>
  </si>
  <si>
    <t>Korean Student Association</t>
  </si>
  <si>
    <t>Men's Soccer Club</t>
  </si>
  <si>
    <t>DESI (MOSAIC)</t>
  </si>
  <si>
    <t>Multicultural Cooking Club</t>
  </si>
  <si>
    <t>Mycology Club</t>
  </si>
  <si>
    <t>Science Fiction and Fantasy Alliance</t>
  </si>
  <si>
    <t>SaGa</t>
  </si>
  <si>
    <t>The Lens</t>
  </si>
  <si>
    <t>The One Knight Stands</t>
  </si>
  <si>
    <t>Vegan Baking Club</t>
  </si>
  <si>
    <t>SUMO 2013-2014 Spring Allocation Budget Request</t>
  </si>
  <si>
    <t>Type of Spending</t>
  </si>
  <si>
    <t>Hourly Wage</t>
  </si>
  <si>
    <t>No. of Hours/Week</t>
  </si>
  <si>
    <t>No. of Weeks/Term</t>
  </si>
  <si>
    <t>No. of Terms/Year</t>
  </si>
  <si>
    <t>Subtotal</t>
  </si>
  <si>
    <t>Student Work Positions</t>
  </si>
  <si>
    <t>Program Assistant Position</t>
  </si>
  <si>
    <t>Projectionist Position</t>
  </si>
  <si>
    <t>Movie Rights</t>
  </si>
  <si>
    <t>Cost/Movie</t>
  </si>
  <si>
    <t>No. of Movies/Term</t>
  </si>
  <si>
    <t>New Release</t>
  </si>
  <si>
    <t>Recent Release</t>
  </si>
  <si>
    <t>Movie Bus</t>
  </si>
  <si>
    <t>Cost/Item</t>
  </si>
  <si>
    <t>No. of Items</t>
  </si>
  <si>
    <t>No. of Movie Buses/Term</t>
  </si>
  <si>
    <t>Bus</t>
  </si>
  <si>
    <t>Ticket</t>
  </si>
  <si>
    <t>Outdoor Movie</t>
  </si>
  <si>
    <t>Screen Size</t>
  </si>
  <si>
    <t>Movie Screen Rental</t>
  </si>
  <si>
    <t>25 x 14 for 400 People</t>
  </si>
  <si>
    <t>Printing &amp; Mailing</t>
  </si>
  <si>
    <t>Postage for Mailing Films</t>
  </si>
  <si>
    <t>Film Cards/Advertising</t>
  </si>
  <si>
    <t>SUMO 2015-2016</t>
  </si>
  <si>
    <t>Budget Request</t>
  </si>
  <si>
    <t>SUMO 2014-2015 BUDGET PLAN</t>
  </si>
  <si>
    <t>Expected Cost</t>
  </si>
  <si>
    <t>Actual Cost</t>
  </si>
  <si>
    <t>Films</t>
  </si>
  <si>
    <t>Student Pay</t>
  </si>
  <si>
    <t>Outdoor Screen (1)</t>
  </si>
  <si>
    <t>Transportation</t>
  </si>
  <si>
    <t>Other</t>
  </si>
  <si>
    <t>n/a</t>
  </si>
  <si>
    <t>Expected Expenses (S15)</t>
  </si>
  <si>
    <t>Amount Suggested from CSA for 2014-15</t>
  </si>
  <si>
    <t>Amount Received from CSA for 2014-15</t>
  </si>
  <si>
    <t>Total Actual Cost for 2014-15</t>
  </si>
  <si>
    <t>Anticipated Cost for 2015-16</t>
  </si>
  <si>
    <t>CSA Request for 2015-16</t>
  </si>
  <si>
    <t>Student Staff Payment</t>
  </si>
  <si>
    <t>Film Licenses</t>
  </si>
  <si>
    <t>Outdoor screen (1 fall and 1 spring, 2 total)</t>
  </si>
  <si>
    <t>Ground Transportation (1 per term, 3 total)</t>
  </si>
  <si>
    <t>Movie Theater Tickets</t>
  </si>
  <si>
    <t>Total:</t>
  </si>
  <si>
    <t>SAPB 2015-2016</t>
  </si>
  <si>
    <t>As of 4.24.15</t>
  </si>
  <si>
    <t>Event</t>
  </si>
  <si>
    <t>Expense</t>
  </si>
  <si>
    <t>Total Anticipated Costs for 2015-16</t>
  </si>
  <si>
    <t>CSA Allocation for 2015 - 2016</t>
  </si>
  <si>
    <t>Notes</t>
  </si>
  <si>
    <t>Intercultural Performer</t>
  </si>
  <si>
    <t>Performance Fee</t>
  </si>
  <si>
    <t>Contract with professional speaker or performer who focuses on topics of interculturalism.</t>
  </si>
  <si>
    <t>Airfare</t>
  </si>
  <si>
    <t>Ground Transportation</t>
  </si>
  <si>
    <t>Hotel</t>
  </si>
  <si>
    <t>50/50 split</t>
  </si>
  <si>
    <t>Real Talk (1 per term, 3 each year)</t>
  </si>
  <si>
    <t>Food for Participants</t>
  </si>
  <si>
    <t>Topics and questions developed to spark insightful conversations between Carleton students. A table is set aside in Great Space and fries are provided to encourage participants.</t>
  </si>
  <si>
    <t>Real Talk</t>
  </si>
  <si>
    <t>Lagniappe</t>
  </si>
  <si>
    <t>Printing</t>
  </si>
  <si>
    <t xml:space="preserve">Printing price has increased </t>
  </si>
  <si>
    <t>Org Fair</t>
  </si>
  <si>
    <t>Table &amp; Tents Rentals</t>
  </si>
  <si>
    <t>Golden Schillers</t>
  </si>
  <si>
    <t>Supplies</t>
  </si>
  <si>
    <t>Annual student film festival during winter term. 2015 was it's 13th year.</t>
  </si>
  <si>
    <t>Food</t>
  </si>
  <si>
    <t>Prizes &amp; Promotion</t>
  </si>
  <si>
    <t>Facilities Set-Up</t>
  </si>
  <si>
    <t>Cowling Dances (1 each term, 3 total)</t>
  </si>
  <si>
    <t>Production</t>
  </si>
  <si>
    <t>Water</t>
  </si>
  <si>
    <t>Security</t>
  </si>
  <si>
    <t>Superhero Dance</t>
  </si>
  <si>
    <t>The Grand Rental</t>
  </si>
  <si>
    <t>Live at Sayles (2 each term, 9 total)</t>
  </si>
  <si>
    <t>Performance Fees</t>
  </si>
  <si>
    <t>Coffeehouse-type live music series held three times each term over a Thursday common time in Sayles Great Space. Two of the three events each term bring in local artists and the third is an open mic for Carleton students.</t>
  </si>
  <si>
    <t>Performer Hospitality</t>
  </si>
  <si>
    <t>Spring Concert</t>
  </si>
  <si>
    <t>Rentals (tents, light tree, tables, chairs)*</t>
  </si>
  <si>
    <t>Facilities Set-Up*</t>
  </si>
  <si>
    <t>Ambulance*</t>
  </si>
  <si>
    <t>Security*</t>
  </si>
  <si>
    <t>Bands</t>
  </si>
  <si>
    <t>Riders/transportation</t>
  </si>
  <si>
    <t>Production*</t>
  </si>
  <si>
    <t>Porta Potties* (also used for Rotblatt)</t>
  </si>
  <si>
    <t>SnoCones</t>
  </si>
  <si>
    <t>Fireworks</t>
  </si>
  <si>
    <t>Photo Booth</t>
  </si>
  <si>
    <t>Ice Machine (also used for Rotblatt)</t>
  </si>
  <si>
    <t>Carnival Fee to MN*</t>
  </si>
  <si>
    <t>*Event necessities</t>
  </si>
  <si>
    <t>Battle of the Bands</t>
  </si>
  <si>
    <t>Battle of the Bands finals is hosted 6th weekend spring term at The Grand. Semi-finals are held two weeks earlier (4th week) in the Cave. Judges for the finals include faculty, staff, and students. The top two bands open Spring Concert.</t>
  </si>
  <si>
    <t>Thank You for Judges</t>
  </si>
  <si>
    <t>Prizes for Finalists</t>
  </si>
  <si>
    <t>MidWinter Ball</t>
  </si>
  <si>
    <t>Salsa del Soul</t>
  </si>
  <si>
    <t>Roseville Big Band</t>
  </si>
  <si>
    <t>Decorations</t>
  </si>
  <si>
    <t>Northfield Lines*</t>
  </si>
  <si>
    <t>Water &amp; Supplies</t>
  </si>
  <si>
    <t>Pizza</t>
  </si>
  <si>
    <t>Band Hospitality*</t>
  </si>
  <si>
    <t>Wristbands*</t>
  </si>
  <si>
    <t>Coat Check*</t>
  </si>
  <si>
    <t>Coat Hangers</t>
  </si>
  <si>
    <t>Comedy &amp; Improv</t>
  </si>
  <si>
    <t>Professional improv group contracted to come to campus. Groups have included Second City, Upright Citizens Brigade (UCB), and iO from Chicago.</t>
  </si>
  <si>
    <t>Rider/Hospitality</t>
  </si>
  <si>
    <t>Productions</t>
  </si>
  <si>
    <t>Laser Tag</t>
  </si>
  <si>
    <t>Company Contract</t>
  </si>
  <si>
    <t>Contracted with a company (who's owner is an alum) who brings laser tag to Cowling gym. Approximately 170 students attended.</t>
  </si>
  <si>
    <t>Food paid by SAO</t>
  </si>
  <si>
    <t>Apple Picking</t>
  </si>
  <si>
    <t>Northfield Lines</t>
  </si>
  <si>
    <t>Transportation to Fireside Orchards each fall. Popular event for new students since it happens early in fall term. Approximately 300 students attended in 2014.</t>
  </si>
  <si>
    <t>Bagel Study Break (1 per term, 3 total)</t>
  </si>
  <si>
    <t>Bagels</t>
  </si>
  <si>
    <t>Bagels provided free of charge to students each term in the Libe during the first reading day.</t>
  </si>
  <si>
    <t>Metro Access</t>
  </si>
  <si>
    <t>Tickets &amp; Northfield Lines</t>
  </si>
  <si>
    <t>Provides funding to attend arts and culture events in the Twin Cities or greater MN area.</t>
  </si>
  <si>
    <t>Set Up Your Roommate</t>
  </si>
  <si>
    <t>Funding for Student Orgs</t>
  </si>
  <si>
    <t>Valleyscare</t>
  </si>
  <si>
    <t>Tickets</t>
  </si>
  <si>
    <t>Trip to Valleyfair around Halloween time when the amusement park goes by the name "Valleyscare." 49 students attended in 2014</t>
  </si>
  <si>
    <t>Leadership Workshop</t>
  </si>
  <si>
    <t>Speaker Fee</t>
  </si>
  <si>
    <t>Fully funded by SAO</t>
  </si>
  <si>
    <t>Halloween</t>
  </si>
  <si>
    <t>Rentals (tent, heaters, tables)</t>
  </si>
  <si>
    <t>Food &amp; Water</t>
  </si>
  <si>
    <t>Production (stage, lights, sound)</t>
  </si>
  <si>
    <t>Porta Potties</t>
  </si>
  <si>
    <t>Facilities Set-up</t>
  </si>
  <si>
    <t>Supplies (straw, decorations)</t>
  </si>
  <si>
    <t>Shuttle</t>
  </si>
  <si>
    <t>Grand Totals:</t>
  </si>
  <si>
    <t>Halloween Note:</t>
  </si>
  <si>
    <t>Based on a student survey, campus is searching for a new fall tradition. There was an outdoor fall festival, Halloween concert, and Cowling dance; however, nothing has stuck. This is closest to what students have been requesting and wanting, but we aren't sure if this event is sustainable.</t>
  </si>
  <si>
    <t>If this Halloween dance is funded, we would like to create a planning committee (similar to Spring Cocnert Committee) with reps from CSA. This is a CSA-funded event.</t>
  </si>
  <si>
    <t>Superhero Dance Note:</t>
  </si>
  <si>
    <t>For the last couple years, this event has outgrown the Grand. The venue is too small to accommodate the large crowd. Alternate locations should be explored.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</si>
</sst>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\$#,##0.00"/>
    <numFmt numFmtId="166" formatCode="\$#,##0"/>
    <numFmt numFmtId="167" formatCode="&quot;$&quot;#,##0"/>
  </numFmts>
  <fonts count="26" x14ac:knownFonts="1">
    <font>
      <sz val="10"/>
      <color rgb="FF000000"/>
      <name val="Arial"/>
    </font>
    <font>
      <sz val="12"/>
      <name val="Times New Roman"/>
    </font>
    <font>
      <sz val="12"/>
      <color rgb="FF000000"/>
      <name val="Times New Roman"/>
    </font>
    <font>
      <b/>
      <sz val="10"/>
      <name val="Arial"/>
    </font>
    <font>
      <sz val="11"/>
      <color rgb="FF000000"/>
      <name val="Times New Roman"/>
    </font>
    <font>
      <sz val="10"/>
      <name val="Times New Roman"/>
    </font>
    <font>
      <b/>
      <sz val="12"/>
      <color rgb="FF000000"/>
      <name val="Calibri"/>
    </font>
    <font>
      <sz val="12"/>
      <color rgb="FF000000"/>
      <name val="Calibri"/>
    </font>
    <font>
      <sz val="10"/>
      <name val="Arial"/>
    </font>
    <font>
      <b/>
      <sz val="10"/>
      <name val="Arial"/>
    </font>
    <font>
      <sz val="11"/>
      <color rgb="FF000000"/>
      <name val="Calibri"/>
    </font>
    <font>
      <sz val="10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name val="Arial"/>
    </font>
    <font>
      <sz val="10"/>
      <color rgb="FF000000"/>
      <name val="Calibri"/>
    </font>
    <font>
      <i/>
      <sz val="10"/>
      <color rgb="FF000000"/>
      <name val="Calibri"/>
    </font>
    <font>
      <b/>
      <sz val="10"/>
      <name val="Calibri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66FF"/>
        <bgColor rgb="FFCC66FF"/>
      </patternFill>
    </fill>
    <fill>
      <patternFill patternType="solid">
        <fgColor rgb="FF4BACC6"/>
        <bgColor rgb="FF4BACC6"/>
      </patternFill>
    </fill>
    <fill>
      <patternFill patternType="solid">
        <fgColor rgb="FFFFFF00"/>
        <bgColor rgb="FFFFFF00"/>
      </patternFill>
    </fill>
    <fill>
      <patternFill patternType="solid">
        <fgColor rgb="FFF79646"/>
        <bgColor rgb="FFF79646"/>
      </patternFill>
    </fill>
    <fill>
      <patternFill patternType="solid">
        <fgColor rgb="FF9BBB59"/>
        <bgColor rgb="FF9BBB5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/>
    <xf numFmtId="166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10" fontId="8" fillId="0" borderId="0" xfId="0" applyNumberFormat="1" applyFont="1" applyAlignment="1">
      <alignment wrapText="1"/>
    </xf>
    <xf numFmtId="167" fontId="8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0" fontId="3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66" fontId="7" fillId="0" borderId="0" xfId="0" applyNumberFormat="1" applyFont="1" applyAlignment="1"/>
    <xf numFmtId="166" fontId="7" fillId="0" borderId="0" xfId="0" applyNumberFormat="1" applyFont="1" applyAlignment="1"/>
    <xf numFmtId="10" fontId="7" fillId="0" borderId="0" xfId="0" applyNumberFormat="1" applyFont="1" applyAlignment="1"/>
    <xf numFmtId="10" fontId="7" fillId="0" borderId="0" xfId="0" applyNumberFormat="1" applyFont="1" applyAlignment="1"/>
    <xf numFmtId="0" fontId="7" fillId="0" borderId="0" xfId="0" applyFont="1" applyAlignment="1"/>
    <xf numFmtId="166" fontId="8" fillId="0" borderId="0" xfId="0" applyNumberFormat="1" applyFont="1" applyAlignment="1">
      <alignment wrapText="1"/>
    </xf>
    <xf numFmtId="166" fontId="6" fillId="0" borderId="0" xfId="0" applyNumberFormat="1" applyFont="1" applyAlignment="1"/>
    <xf numFmtId="10" fontId="6" fillId="0" borderId="0" xfId="0" applyNumberFormat="1" applyFont="1" applyAlignment="1"/>
    <xf numFmtId="0" fontId="10" fillId="0" borderId="0" xfId="0" applyFont="1" applyAlignment="1"/>
    <xf numFmtId="0" fontId="10" fillId="0" borderId="0" xfId="0" applyFont="1" applyAlignment="1"/>
    <xf numFmtId="164" fontId="10" fillId="2" borderId="0" xfId="0" applyNumberFormat="1" applyFont="1" applyFill="1" applyAlignment="1"/>
    <xf numFmtId="164" fontId="10" fillId="0" borderId="0" xfId="0" applyNumberFormat="1" applyFont="1" applyAlignment="1"/>
    <xf numFmtId="0" fontId="10" fillId="2" borderId="0" xfId="0" applyFont="1" applyFill="1" applyAlignment="1"/>
    <xf numFmtId="164" fontId="10" fillId="0" borderId="0" xfId="0" applyNumberFormat="1" applyFont="1" applyAlignment="1">
      <alignment horizontal="right"/>
    </xf>
    <xf numFmtId="0" fontId="10" fillId="2" borderId="0" xfId="0" applyFont="1" applyFill="1" applyAlignment="1"/>
    <xf numFmtId="0" fontId="10" fillId="0" borderId="0" xfId="0" applyFont="1" applyAlignment="1"/>
    <xf numFmtId="0" fontId="11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12" fillId="0" borderId="0" xfId="0" applyFont="1" applyAlignment="1"/>
    <xf numFmtId="0" fontId="13" fillId="0" borderId="7" xfId="0" applyFont="1" applyBorder="1" applyAlignment="1"/>
    <xf numFmtId="3" fontId="10" fillId="0" borderId="7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3" fontId="10" fillId="0" borderId="7" xfId="0" applyNumberFormat="1" applyFont="1" applyBorder="1" applyAlignment="1"/>
    <xf numFmtId="0" fontId="10" fillId="0" borderId="7" xfId="0" applyFont="1" applyBorder="1" applyAlignment="1"/>
    <xf numFmtId="0" fontId="11" fillId="0" borderId="5" xfId="0" applyFont="1" applyBorder="1" applyAlignment="1">
      <alignment wrapText="1"/>
    </xf>
    <xf numFmtId="0" fontId="14" fillId="3" borderId="8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0" fillId="0" borderId="5" xfId="0" applyFont="1" applyBorder="1" applyAlignment="1"/>
    <xf numFmtId="44" fontId="10" fillId="3" borderId="8" xfId="0" applyNumberFormat="1" applyFont="1" applyFill="1" applyBorder="1" applyAlignment="1">
      <alignment horizontal="center" wrapText="1"/>
    </xf>
    <xf numFmtId="44" fontId="11" fillId="3" borderId="8" xfId="0" applyNumberFormat="1" applyFont="1" applyFill="1" applyBorder="1" applyAlignment="1">
      <alignment wrapText="1"/>
    </xf>
    <xf numFmtId="44" fontId="10" fillId="0" borderId="8" xfId="0" applyNumberFormat="1" applyFont="1" applyBorder="1" applyAlignment="1">
      <alignment horizontal="right"/>
    </xf>
    <xf numFmtId="44" fontId="11" fillId="0" borderId="8" xfId="0" applyNumberFormat="1" applyFont="1" applyBorder="1" applyAlignment="1">
      <alignment wrapText="1"/>
    </xf>
    <xf numFmtId="0" fontId="10" fillId="0" borderId="5" xfId="0" applyFont="1" applyBorder="1" applyAlignment="1">
      <alignment horizontal="right"/>
    </xf>
    <xf numFmtId="44" fontId="11" fillId="3" borderId="12" xfId="0" applyNumberFormat="1" applyFont="1" applyFill="1" applyBorder="1" applyAlignment="1">
      <alignment wrapText="1"/>
    </xf>
    <xf numFmtId="44" fontId="10" fillId="3" borderId="12" xfId="0" applyNumberFormat="1" applyFont="1" applyFill="1" applyBorder="1" applyAlignment="1">
      <alignment horizontal="right"/>
    </xf>
    <xf numFmtId="44" fontId="10" fillId="0" borderId="12" xfId="0" applyNumberFormat="1" applyFont="1" applyBorder="1" applyAlignment="1">
      <alignment horizontal="right"/>
    </xf>
    <xf numFmtId="0" fontId="14" fillId="0" borderId="0" xfId="0" applyFont="1" applyAlignment="1"/>
    <xf numFmtId="0" fontId="11" fillId="0" borderId="0" xfId="0" applyFont="1" applyAlignment="1">
      <alignment wrapText="1"/>
    </xf>
    <xf numFmtId="0" fontId="15" fillId="0" borderId="13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wrapText="1"/>
    </xf>
    <xf numFmtId="0" fontId="15" fillId="4" borderId="0" xfId="0" applyFont="1" applyFill="1" applyBorder="1" applyAlignment="1"/>
    <xf numFmtId="0" fontId="17" fillId="0" borderId="5" xfId="0" applyFont="1" applyBorder="1" applyAlignment="1"/>
    <xf numFmtId="44" fontId="17" fillId="0" borderId="5" xfId="0" applyNumberFormat="1" applyFont="1" applyBorder="1" applyAlignment="1">
      <alignment horizontal="right"/>
    </xf>
    <xf numFmtId="44" fontId="11" fillId="0" borderId="5" xfId="0" applyNumberFormat="1" applyFont="1" applyBorder="1" applyAlignment="1">
      <alignment wrapText="1"/>
    </xf>
    <xf numFmtId="44" fontId="17" fillId="0" borderId="8" xfId="0" applyNumberFormat="1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6" fillId="0" borderId="5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5" fillId="5" borderId="0" xfId="0" applyFont="1" applyFill="1" applyBorder="1" applyAlignment="1"/>
    <xf numFmtId="0" fontId="15" fillId="6" borderId="0" xfId="0" applyFont="1" applyFill="1" applyBorder="1" applyAlignment="1"/>
    <xf numFmtId="0" fontId="15" fillId="7" borderId="0" xfId="0" applyFont="1" applyFill="1" applyBorder="1" applyAlignment="1"/>
    <xf numFmtId="167" fontId="11" fillId="0" borderId="5" xfId="0" applyNumberFormat="1" applyFont="1" applyBorder="1" applyAlignment="1">
      <alignment wrapText="1"/>
    </xf>
    <xf numFmtId="0" fontId="15" fillId="8" borderId="0" xfId="0" applyFont="1" applyFill="1" applyBorder="1" applyAlignment="1"/>
    <xf numFmtId="0" fontId="17" fillId="0" borderId="5" xfId="0" applyFont="1" applyBorder="1" applyAlignment="1">
      <alignment horizontal="left"/>
    </xf>
    <xf numFmtId="44" fontId="17" fillId="0" borderId="5" xfId="0" applyNumberFormat="1" applyFont="1" applyBorder="1" applyAlignment="1">
      <alignment horizontal="center"/>
    </xf>
    <xf numFmtId="44" fontId="17" fillId="0" borderId="8" xfId="0" applyNumberFormat="1" applyFont="1" applyBorder="1" applyAlignment="1">
      <alignment horizontal="center"/>
    </xf>
    <xf numFmtId="0" fontId="18" fillId="0" borderId="5" xfId="0" applyFont="1" applyBorder="1" applyAlignment="1"/>
    <xf numFmtId="167" fontId="16" fillId="0" borderId="5" xfId="0" applyNumberFormat="1" applyFont="1" applyBorder="1" applyAlignment="1">
      <alignment horizontal="right" wrapText="1"/>
    </xf>
    <xf numFmtId="0" fontId="19" fillId="9" borderId="0" xfId="0" applyFont="1" applyFill="1" applyBorder="1" applyAlignment="1"/>
    <xf numFmtId="0" fontId="15" fillId="9" borderId="0" xfId="0" applyFont="1" applyFill="1" applyBorder="1" applyAlignment="1"/>
    <xf numFmtId="0" fontId="15" fillId="10" borderId="0" xfId="0" applyFont="1" applyFill="1" applyBorder="1" applyAlignment="1"/>
    <xf numFmtId="44" fontId="17" fillId="0" borderId="12" xfId="0" applyNumberFormat="1" applyFont="1" applyBorder="1" applyAlignment="1">
      <alignment horizontal="right"/>
    </xf>
    <xf numFmtId="44" fontId="16" fillId="0" borderId="0" xfId="0" applyNumberFormat="1" applyFont="1" applyAlignment="1">
      <alignment horizontal="right" wrapText="1"/>
    </xf>
    <xf numFmtId="0" fontId="16" fillId="0" borderId="5" xfId="0" applyFont="1" applyBorder="1" applyAlignment="1">
      <alignment horizontal="right" wrapText="1"/>
    </xf>
    <xf numFmtId="0" fontId="11" fillId="0" borderId="8" xfId="0" applyFont="1" applyBorder="1" applyAlignment="1">
      <alignment wrapText="1"/>
    </xf>
    <xf numFmtId="44" fontId="11" fillId="0" borderId="0" xfId="0" applyNumberFormat="1" applyFont="1" applyAlignment="1">
      <alignment wrapText="1"/>
    </xf>
    <xf numFmtId="0" fontId="17" fillId="0" borderId="0" xfId="0" applyFont="1" applyAlignment="1"/>
    <xf numFmtId="0" fontId="10" fillId="0" borderId="0" xfId="0" applyFont="1" applyAlignment="1"/>
    <xf numFmtId="0" fontId="0" fillId="0" borderId="0" xfId="0" applyFont="1" applyAlignment="1">
      <alignment wrapText="1"/>
    </xf>
    <xf numFmtId="0" fontId="10" fillId="0" borderId="9" xfId="0" applyFont="1" applyBorder="1" applyAlignment="1"/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17" fillId="0" borderId="5" xfId="0" applyFont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17" fillId="0" borderId="5" xfId="0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1" fillId="0" borderId="0" xfId="0" applyFont="1" applyAlignment="1">
      <alignment wrapText="1"/>
    </xf>
    <xf numFmtId="0" fontId="22" fillId="0" borderId="1" xfId="0" applyFont="1" applyBorder="1" applyAlignment="1"/>
    <xf numFmtId="0" fontId="22" fillId="0" borderId="2" xfId="0" applyFont="1" applyBorder="1" applyAlignment="1"/>
    <xf numFmtId="0" fontId="22" fillId="0" borderId="3" xfId="0" applyFont="1" applyBorder="1" applyAlignment="1">
      <alignment wrapText="1"/>
    </xf>
    <xf numFmtId="0" fontId="22" fillId="0" borderId="0" xfId="0" applyFont="1" applyAlignment="1">
      <alignment wrapText="1"/>
    </xf>
    <xf numFmtId="0" fontId="20" fillId="0" borderId="4" xfId="0" applyFont="1" applyBorder="1" applyAlignment="1"/>
    <xf numFmtId="164" fontId="20" fillId="0" borderId="0" xfId="0" applyNumberFormat="1" applyFont="1" applyAlignment="1"/>
    <xf numFmtId="164" fontId="20" fillId="0" borderId="5" xfId="0" applyNumberFormat="1" applyFont="1" applyBorder="1" applyAlignment="1">
      <alignment wrapText="1"/>
    </xf>
    <xf numFmtId="164" fontId="20" fillId="0" borderId="0" xfId="0" applyNumberFormat="1" applyFont="1" applyAlignment="1">
      <alignment wrapText="1"/>
    </xf>
    <xf numFmtId="0" fontId="20" fillId="0" borderId="5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20" fillId="0" borderId="7" xfId="0" applyFont="1" applyBorder="1" applyAlignment="1">
      <alignment wrapText="1"/>
    </xf>
    <xf numFmtId="10" fontId="20" fillId="0" borderId="7" xfId="0" applyNumberFormat="1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6" xfId="0" applyFont="1" applyBorder="1" applyAlignment="1"/>
    <xf numFmtId="0" fontId="22" fillId="0" borderId="2" xfId="0" applyFont="1" applyBorder="1" applyAlignment="1">
      <alignment wrapText="1"/>
    </xf>
    <xf numFmtId="164" fontId="20" fillId="0" borderId="5" xfId="0" applyNumberFormat="1" applyFont="1" applyBorder="1" applyAlignment="1"/>
    <xf numFmtId="0" fontId="22" fillId="0" borderId="4" xfId="0" applyFont="1" applyBorder="1" applyAlignment="1"/>
    <xf numFmtId="164" fontId="20" fillId="2" borderId="0" xfId="0" applyNumberFormat="1" applyFont="1" applyFill="1" applyAlignment="1">
      <alignment horizontal="right" wrapText="1"/>
    </xf>
    <xf numFmtId="0" fontId="20" fillId="0" borderId="5" xfId="0" applyFont="1" applyBorder="1" applyAlignment="1"/>
    <xf numFmtId="10" fontId="20" fillId="0" borderId="0" xfId="0" applyNumberFormat="1" applyFont="1" applyAlignment="1"/>
    <xf numFmtId="0" fontId="20" fillId="0" borderId="7" xfId="0" applyFont="1" applyBorder="1" applyAlignment="1"/>
    <xf numFmtId="0" fontId="20" fillId="0" borderId="8" xfId="0" applyFont="1" applyBorder="1" applyAlignment="1"/>
    <xf numFmtId="10" fontId="20" fillId="0" borderId="0" xfId="0" applyNumberFormat="1" applyFont="1" applyAlignment="1">
      <alignment wrapText="1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/>
    <xf numFmtId="165" fontId="25" fillId="0" borderId="0" xfId="0" applyNumberFormat="1" applyFont="1" applyAlignment="1"/>
    <xf numFmtId="164" fontId="25" fillId="0" borderId="0" xfId="0" applyNumberFormat="1" applyFont="1" applyAlignment="1">
      <alignment wrapText="1"/>
    </xf>
    <xf numFmtId="164" fontId="21" fillId="0" borderId="0" xfId="0" applyNumberFormat="1" applyFont="1" applyAlignment="1">
      <alignment wrapText="1"/>
    </xf>
    <xf numFmtId="165" fontId="23" fillId="0" borderId="0" xfId="0" applyNumberFormat="1" applyFont="1" applyAlignment="1"/>
    <xf numFmtId="164" fontId="24" fillId="0" borderId="0" xfId="0" applyNumberFormat="1" applyFont="1" applyAlignment="1">
      <alignment wrapText="1"/>
    </xf>
    <xf numFmtId="165" fontId="25" fillId="0" borderId="0" xfId="0" applyNumberFormat="1" applyFont="1" applyAlignment="1">
      <alignment wrapText="1"/>
    </xf>
    <xf numFmtId="166" fontId="25" fillId="0" borderId="0" xfId="0" applyNumberFormat="1" applyFont="1" applyAlignment="1">
      <alignment wrapText="1"/>
    </xf>
    <xf numFmtId="166" fontId="25" fillId="0" borderId="0" xfId="0" applyNumberFormat="1" applyFont="1" applyAlignment="1"/>
    <xf numFmtId="164" fontId="25" fillId="0" borderId="0" xfId="0" applyNumberFormat="1" applyFont="1" applyAlignment="1"/>
  </cellXfs>
  <cellStyles count="1">
    <cellStyle name="Normal" xfId="0" builtinId="0"/>
  </cellStyles>
  <dxfs count="77"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CC0000"/>
          <bgColor rgb="FFCC0000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6FA8DC"/>
          <bgColor rgb="FF6FA8DC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CFE2F3"/>
          <bgColor rgb="FFCFE2F3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D9EAD3"/>
          <bgColor rgb="FFD9EAD3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ill>
        <patternFill patternType="solid">
          <fgColor rgb="FFCC0000"/>
          <bgColor rgb="FFCC0000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6FA8DC"/>
          <bgColor rgb="FF6FA8DC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CFE2F3"/>
          <bgColor rgb="FFCFE2F3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alignment wrapText="1"/>
      <border>
        <left/>
        <right/>
        <top/>
        <bottom/>
      </border>
    </dxf>
    <dxf>
      <fill>
        <patternFill patternType="solid">
          <fgColor rgb="FFD9EAD3"/>
          <bgColor rgb="FFD9EAD3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F9CB9C"/>
          <bgColor rgb="FFF9CB9C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A5" sqref="A5"/>
    </sheetView>
  </sheetViews>
  <sheetFormatPr defaultColWidth="14.453125" defaultRowHeight="12.75" customHeight="1" x14ac:dyDescent="0.25"/>
  <cols>
    <col min="1" max="1" width="14.54296875" style="115" customWidth="1"/>
    <col min="2" max="2" width="23.54296875" style="115" customWidth="1"/>
    <col min="3" max="3" width="14.08984375" style="115" customWidth="1"/>
    <col min="4" max="4" width="15.453125" style="115" customWidth="1"/>
    <col min="5" max="12" width="13.7265625" style="115" customWidth="1"/>
    <col min="13" max="16384" width="14.453125" style="115"/>
  </cols>
  <sheetData>
    <row r="1" spans="1:12" ht="15" customHeight="1" x14ac:dyDescent="0.35">
      <c r="A1" s="113"/>
      <c r="B1" s="113"/>
      <c r="C1" s="113"/>
      <c r="D1" s="113"/>
      <c r="E1" s="113"/>
      <c r="F1" s="113"/>
      <c r="G1" s="114"/>
      <c r="H1" s="113"/>
      <c r="I1" s="113"/>
      <c r="J1" s="113"/>
      <c r="K1" s="113"/>
      <c r="L1" s="113"/>
    </row>
    <row r="2" spans="1:12" ht="15" customHeight="1" x14ac:dyDescent="0.35">
      <c r="A2" s="113"/>
      <c r="B2" s="116" t="s">
        <v>0</v>
      </c>
      <c r="C2" s="117" t="s">
        <v>1</v>
      </c>
      <c r="D2" s="117" t="s">
        <v>2</v>
      </c>
      <c r="E2" s="117" t="s">
        <v>3</v>
      </c>
      <c r="F2" s="118" t="s">
        <v>4</v>
      </c>
      <c r="G2" s="119"/>
      <c r="H2" s="113"/>
      <c r="I2" s="113"/>
      <c r="J2" s="113"/>
      <c r="K2" s="113"/>
      <c r="L2" s="113"/>
    </row>
    <row r="3" spans="1:12" ht="15" customHeight="1" x14ac:dyDescent="0.35">
      <c r="A3" s="113"/>
      <c r="B3" s="120" t="s">
        <v>5</v>
      </c>
      <c r="C3" s="121">
        <v>488026</v>
      </c>
      <c r="D3" s="121">
        <v>518364.8</v>
      </c>
      <c r="E3" s="121">
        <v>522008</v>
      </c>
      <c r="F3" s="122"/>
      <c r="G3" s="113"/>
      <c r="H3" s="113"/>
      <c r="I3" s="113"/>
      <c r="J3" s="113"/>
      <c r="K3" s="113"/>
      <c r="L3" s="113"/>
    </row>
    <row r="4" spans="1:12" ht="15" customHeight="1" x14ac:dyDescent="0.35">
      <c r="A4" s="113"/>
      <c r="B4" s="120" t="s">
        <v>6</v>
      </c>
      <c r="C4" s="121">
        <v>40879.775000000001</v>
      </c>
      <c r="D4" s="121">
        <v>39406.19</v>
      </c>
      <c r="E4" s="121">
        <v>55311.68</v>
      </c>
      <c r="F4" s="122"/>
      <c r="G4" s="113"/>
      <c r="H4" s="113"/>
      <c r="I4" s="113"/>
      <c r="J4" s="113"/>
      <c r="K4" s="113"/>
      <c r="L4" s="113"/>
    </row>
    <row r="5" spans="1:12" ht="15" customHeight="1" x14ac:dyDescent="0.35">
      <c r="A5" s="113"/>
      <c r="B5" s="120"/>
      <c r="C5" s="121"/>
      <c r="D5" s="121"/>
      <c r="E5" s="123"/>
      <c r="F5" s="122"/>
      <c r="G5" s="113"/>
      <c r="H5" s="113"/>
      <c r="I5" s="113"/>
      <c r="J5" s="113"/>
      <c r="K5" s="113"/>
      <c r="L5" s="113"/>
    </row>
    <row r="6" spans="1:12" ht="15" customHeight="1" x14ac:dyDescent="0.35">
      <c r="A6" s="113"/>
      <c r="B6" s="120" t="s">
        <v>7</v>
      </c>
      <c r="C6" s="121">
        <f>SUM(C3:C5)</f>
        <v>528905.77500000002</v>
      </c>
      <c r="D6" s="121">
        <f t="shared" ref="D6:E6" si="0">SUM(D3:D5)</f>
        <v>557770.99</v>
      </c>
      <c r="E6" s="121">
        <f t="shared" si="0"/>
        <v>577319.68000000005</v>
      </c>
      <c r="F6" s="122"/>
      <c r="G6" s="113"/>
      <c r="H6" s="113"/>
      <c r="I6" s="113"/>
      <c r="J6" s="113"/>
      <c r="K6" s="113"/>
      <c r="L6" s="113"/>
    </row>
    <row r="7" spans="1:12" ht="15" customHeight="1" x14ac:dyDescent="0.35">
      <c r="A7" s="113"/>
      <c r="B7" s="120"/>
      <c r="C7" s="114"/>
      <c r="D7" s="114"/>
      <c r="E7" s="114"/>
      <c r="F7" s="124"/>
      <c r="G7" s="113"/>
      <c r="H7" s="113"/>
      <c r="I7" s="113"/>
      <c r="J7" s="113"/>
      <c r="K7" s="113"/>
      <c r="L7" s="113"/>
    </row>
    <row r="8" spans="1:12" ht="15" customHeight="1" x14ac:dyDescent="0.35">
      <c r="A8" s="113"/>
      <c r="B8" s="125" t="s">
        <v>8</v>
      </c>
      <c r="C8" s="126"/>
      <c r="D8" s="127">
        <f t="shared" ref="D8:E8" si="1">(D6-C6)/C6</f>
        <v>5.4575344729408497E-2</v>
      </c>
      <c r="E8" s="127">
        <f t="shared" si="1"/>
        <v>3.5047878700181341E-2</v>
      </c>
      <c r="F8" s="128"/>
      <c r="G8" s="113"/>
      <c r="H8" s="113"/>
      <c r="I8" s="113"/>
      <c r="J8" s="113"/>
      <c r="K8" s="113"/>
      <c r="L8" s="113"/>
    </row>
    <row r="9" spans="1:12" ht="15" customHeigh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15" customHeight="1" x14ac:dyDescent="0.35">
      <c r="A10" s="113"/>
      <c r="B10" s="116" t="s">
        <v>9</v>
      </c>
      <c r="C10" s="117" t="s">
        <v>1</v>
      </c>
      <c r="D10" s="117" t="s">
        <v>2</v>
      </c>
      <c r="E10" s="117" t="s">
        <v>3</v>
      </c>
      <c r="F10" s="118" t="s">
        <v>4</v>
      </c>
      <c r="G10" s="113"/>
      <c r="H10" s="113"/>
      <c r="I10" s="113"/>
      <c r="J10" s="113"/>
      <c r="K10" s="113"/>
      <c r="L10" s="113"/>
    </row>
    <row r="11" spans="1:12" ht="15" customHeight="1" x14ac:dyDescent="0.35">
      <c r="A11" s="113"/>
      <c r="B11" s="120" t="s">
        <v>10</v>
      </c>
      <c r="C11" s="123">
        <f>'Line Items and CSA Expenses'!C24</f>
        <v>382148</v>
      </c>
      <c r="D11" s="123">
        <f>'Line Items and CSA Expenses'!D24</f>
        <v>413187</v>
      </c>
      <c r="E11" s="123">
        <f>'Line Items and CSA Expenses'!E24</f>
        <v>461687</v>
      </c>
      <c r="F11" s="122"/>
      <c r="G11" s="113"/>
      <c r="H11" s="113"/>
      <c r="I11" s="113"/>
      <c r="J11" s="113"/>
      <c r="K11" s="113"/>
      <c r="L11" s="113"/>
    </row>
    <row r="12" spans="1:12" ht="15" customHeight="1" x14ac:dyDescent="0.35">
      <c r="A12" s="113"/>
      <c r="B12" s="129" t="s">
        <v>11</v>
      </c>
      <c r="C12" s="123">
        <f>'Line Items and CSA Expenses'!C10</f>
        <v>140000</v>
      </c>
      <c r="D12" s="123">
        <f>'Line Items and CSA Expenses'!D10</f>
        <v>107000</v>
      </c>
      <c r="E12" s="123">
        <f>'Line Items and CSA Expenses'!E10</f>
        <v>88000</v>
      </c>
      <c r="F12" s="122"/>
      <c r="G12" s="113"/>
      <c r="H12" s="113"/>
      <c r="I12" s="113"/>
      <c r="J12" s="113"/>
      <c r="K12" s="113"/>
      <c r="L12" s="113"/>
    </row>
    <row r="13" spans="1:12" ht="15" customHeight="1" x14ac:dyDescent="0.35">
      <c r="A13" s="113"/>
      <c r="B13" s="120" t="s">
        <v>12</v>
      </c>
      <c r="C13" s="123">
        <f>'Line Items and CSA Expenses'!C18</f>
        <v>33568</v>
      </c>
      <c r="D13" s="123">
        <f>'Line Items and CSA Expenses'!D18</f>
        <v>36568</v>
      </c>
      <c r="E13" s="123">
        <f>'Line Items and CSA Expenses'!E18</f>
        <v>38768</v>
      </c>
      <c r="F13" s="122"/>
      <c r="G13" s="113"/>
      <c r="H13" s="113"/>
      <c r="I13" s="113"/>
      <c r="J13" s="113"/>
      <c r="K13" s="113"/>
      <c r="L13" s="113"/>
    </row>
    <row r="14" spans="1:12" ht="15" customHeight="1" x14ac:dyDescent="0.35">
      <c r="A14" s="113"/>
      <c r="B14" s="120"/>
      <c r="C14" s="121"/>
      <c r="D14" s="121"/>
      <c r="E14" s="121"/>
      <c r="F14" s="122"/>
      <c r="G14" s="113"/>
      <c r="H14" s="113"/>
      <c r="I14" s="113"/>
      <c r="J14" s="113"/>
      <c r="K14" s="113"/>
      <c r="L14" s="113"/>
    </row>
    <row r="15" spans="1:12" ht="15" customHeight="1" x14ac:dyDescent="0.35">
      <c r="A15" s="114"/>
      <c r="B15" s="120" t="s">
        <v>13</v>
      </c>
      <c r="C15" s="121">
        <f t="shared" ref="C15:E15" si="2">SUM(C11:C13)</f>
        <v>555716</v>
      </c>
      <c r="D15" s="121">
        <f t="shared" si="2"/>
        <v>556755</v>
      </c>
      <c r="E15" s="121">
        <f t="shared" si="2"/>
        <v>588455</v>
      </c>
      <c r="F15" s="122"/>
      <c r="G15" s="113"/>
      <c r="H15" s="113"/>
      <c r="I15" s="113"/>
      <c r="J15" s="113"/>
      <c r="K15" s="113"/>
      <c r="L15" s="113"/>
    </row>
    <row r="16" spans="1:12" ht="15" customHeight="1" x14ac:dyDescent="0.35">
      <c r="A16" s="114"/>
      <c r="B16" s="120"/>
      <c r="C16" s="121"/>
      <c r="D16" s="121"/>
      <c r="E16" s="121"/>
      <c r="F16" s="122"/>
      <c r="G16" s="113"/>
      <c r="H16" s="113"/>
      <c r="I16" s="113"/>
      <c r="J16" s="113"/>
      <c r="K16" s="113"/>
      <c r="L16" s="113"/>
    </row>
    <row r="17" spans="1:12" ht="15" customHeight="1" x14ac:dyDescent="0.35">
      <c r="A17" s="114"/>
      <c r="B17" s="120" t="s">
        <v>14</v>
      </c>
      <c r="C17" s="123">
        <f t="shared" ref="C17:E17" si="3">C6-C15</f>
        <v>-26810.224999999977</v>
      </c>
      <c r="D17" s="123">
        <f t="shared" si="3"/>
        <v>1015.9899999999907</v>
      </c>
      <c r="E17" s="123">
        <f t="shared" si="3"/>
        <v>-11135.319999999949</v>
      </c>
      <c r="F17" s="122"/>
      <c r="G17" s="113"/>
      <c r="H17" s="113"/>
      <c r="I17" s="113"/>
      <c r="J17" s="113"/>
      <c r="K17" s="113"/>
      <c r="L17" s="113"/>
    </row>
    <row r="18" spans="1:12" ht="15" customHeight="1" x14ac:dyDescent="0.35">
      <c r="A18" s="114"/>
      <c r="B18" s="129"/>
      <c r="C18" s="113"/>
      <c r="D18" s="113"/>
      <c r="E18" s="113"/>
      <c r="F18" s="124"/>
      <c r="G18" s="113"/>
      <c r="H18" s="113"/>
      <c r="I18" s="113"/>
      <c r="J18" s="113"/>
      <c r="K18" s="113"/>
      <c r="L18" s="113"/>
    </row>
    <row r="19" spans="1:12" ht="15" customHeight="1" x14ac:dyDescent="0.35">
      <c r="A19" s="114"/>
      <c r="B19" s="130" t="s">
        <v>8</v>
      </c>
      <c r="C19" s="127"/>
      <c r="D19" s="127">
        <f t="shared" ref="D19:E19" si="4">(D15-C15)/C15</f>
        <v>1.8696600421798184E-3</v>
      </c>
      <c r="E19" s="127">
        <f t="shared" si="4"/>
        <v>5.6937072859695917E-2</v>
      </c>
      <c r="F19" s="128"/>
      <c r="G19" s="119"/>
      <c r="H19" s="113"/>
      <c r="I19" s="113"/>
      <c r="J19" s="113"/>
      <c r="K19" s="113"/>
      <c r="L19" s="113"/>
    </row>
    <row r="20" spans="1:12" ht="15" customHeight="1" x14ac:dyDescent="0.35">
      <c r="A20" s="114"/>
      <c r="B20" s="114"/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  <row r="21" spans="1:12" ht="15" customHeight="1" x14ac:dyDescent="0.35">
      <c r="A21" s="114"/>
      <c r="B21" s="116" t="s">
        <v>15</v>
      </c>
      <c r="C21" s="117" t="s">
        <v>1</v>
      </c>
      <c r="D21" s="117" t="s">
        <v>2</v>
      </c>
      <c r="E21" s="131" t="s">
        <v>3</v>
      </c>
      <c r="F21" s="118" t="s">
        <v>4</v>
      </c>
      <c r="G21" s="114"/>
      <c r="H21" s="113"/>
      <c r="I21" s="113"/>
      <c r="J21" s="113"/>
      <c r="K21" s="113"/>
      <c r="L21" s="113"/>
    </row>
    <row r="22" spans="1:12" ht="15" customHeight="1" x14ac:dyDescent="0.35">
      <c r="A22" s="114"/>
      <c r="B22" s="120" t="s">
        <v>7</v>
      </c>
      <c r="C22" s="121">
        <v>556595.28</v>
      </c>
      <c r="D22" s="123">
        <v>577704.66</v>
      </c>
      <c r="E22" s="121"/>
      <c r="F22" s="122"/>
      <c r="G22" s="114"/>
      <c r="H22" s="113"/>
      <c r="I22" s="113"/>
      <c r="J22" s="113"/>
      <c r="K22" s="113"/>
      <c r="L22" s="113"/>
    </row>
    <row r="23" spans="1:12" ht="15" customHeight="1" x14ac:dyDescent="0.35">
      <c r="A23" s="114"/>
      <c r="B23" s="120"/>
      <c r="C23" s="121"/>
      <c r="D23" s="121"/>
      <c r="E23" s="123"/>
      <c r="F23" s="132"/>
      <c r="G23" s="114"/>
      <c r="H23" s="113"/>
      <c r="I23" s="113"/>
      <c r="J23" s="113"/>
      <c r="K23" s="113"/>
      <c r="L23" s="113"/>
    </row>
    <row r="24" spans="1:12" ht="15" customHeight="1" x14ac:dyDescent="0.35">
      <c r="A24" s="114"/>
      <c r="B24" s="120" t="s">
        <v>16</v>
      </c>
      <c r="C24" s="123">
        <f t="shared" ref="C24:D24" si="5">C6-C22</f>
        <v>-27689.505000000005</v>
      </c>
      <c r="D24" s="123">
        <f t="shared" si="5"/>
        <v>-19933.670000000042</v>
      </c>
      <c r="E24" s="121"/>
      <c r="F24" s="122"/>
      <c r="G24" s="114"/>
      <c r="H24" s="113"/>
      <c r="I24" s="113"/>
      <c r="J24" s="113"/>
      <c r="K24" s="113"/>
      <c r="L24" s="113"/>
    </row>
    <row r="25" spans="1:12" ht="15" customHeight="1" x14ac:dyDescent="0.35">
      <c r="A25" s="114"/>
      <c r="B25" s="129"/>
      <c r="C25" s="123"/>
      <c r="D25" s="123"/>
      <c r="E25" s="121"/>
      <c r="F25" s="122"/>
      <c r="G25" s="114"/>
      <c r="H25" s="113"/>
      <c r="I25" s="113"/>
      <c r="J25" s="113"/>
      <c r="K25" s="113"/>
      <c r="L25" s="113"/>
    </row>
    <row r="26" spans="1:12" ht="15" customHeight="1" x14ac:dyDescent="0.35">
      <c r="A26" s="114"/>
      <c r="B26" s="133" t="s">
        <v>17</v>
      </c>
      <c r="C26" s="121"/>
      <c r="D26" s="121"/>
      <c r="E26" s="123"/>
      <c r="F26" s="122"/>
      <c r="G26" s="114"/>
      <c r="H26" s="113"/>
      <c r="I26" s="113"/>
      <c r="J26" s="113"/>
      <c r="K26" s="113"/>
      <c r="L26" s="113"/>
    </row>
    <row r="27" spans="1:12" ht="15" customHeight="1" x14ac:dyDescent="0.35">
      <c r="A27" s="114"/>
      <c r="B27" s="120" t="s">
        <v>13</v>
      </c>
      <c r="C27" s="134">
        <v>510469.21</v>
      </c>
      <c r="D27" s="134">
        <v>627715.46</v>
      </c>
      <c r="E27" s="121"/>
      <c r="F27" s="122"/>
      <c r="G27" s="114"/>
      <c r="H27" s="113"/>
      <c r="I27" s="113"/>
      <c r="J27" s="113"/>
      <c r="K27" s="113"/>
      <c r="L27" s="113"/>
    </row>
    <row r="28" spans="1:12" ht="15" customHeight="1" x14ac:dyDescent="0.35">
      <c r="A28" s="114"/>
      <c r="B28" s="129"/>
      <c r="C28" s="123">
        <f>'Line Items and CSA Expenses'!C28</f>
        <v>0</v>
      </c>
      <c r="D28" s="123">
        <f>'Line Items and CSA Expenses'!D28</f>
        <v>0</v>
      </c>
      <c r="E28" s="121"/>
      <c r="F28" s="132"/>
      <c r="G28" s="114"/>
      <c r="H28" s="113"/>
      <c r="I28" s="113"/>
      <c r="J28" s="113"/>
      <c r="K28" s="113"/>
      <c r="L28" s="113"/>
    </row>
    <row r="29" spans="1:12" ht="15" customHeight="1" x14ac:dyDescent="0.35">
      <c r="A29" s="114"/>
      <c r="B29" s="120" t="s">
        <v>16</v>
      </c>
      <c r="C29" s="123">
        <f t="shared" ref="C29:D29" si="6">C15-C27</f>
        <v>45246.789999999979</v>
      </c>
      <c r="D29" s="123">
        <f t="shared" si="6"/>
        <v>-70960.459999999963</v>
      </c>
      <c r="E29" s="121"/>
      <c r="F29" s="132"/>
      <c r="G29" s="114"/>
      <c r="H29" s="113"/>
      <c r="I29" s="113"/>
      <c r="J29" s="113"/>
      <c r="K29" s="113"/>
      <c r="L29" s="113"/>
    </row>
    <row r="30" spans="1:12" ht="15" customHeight="1" x14ac:dyDescent="0.35">
      <c r="A30" s="114"/>
      <c r="B30" s="120"/>
      <c r="C30" s="121"/>
      <c r="D30" s="121"/>
      <c r="E30" s="121"/>
      <c r="F30" s="132"/>
      <c r="G30" s="114"/>
      <c r="H30" s="113"/>
      <c r="I30" s="113"/>
      <c r="J30" s="113"/>
      <c r="K30" s="113"/>
      <c r="L30" s="113"/>
    </row>
    <row r="31" spans="1:12" ht="15" customHeight="1" x14ac:dyDescent="0.35">
      <c r="A31" s="114"/>
      <c r="B31" s="120" t="s">
        <v>18</v>
      </c>
      <c r="C31" s="123">
        <f t="shared" ref="C31:D31" si="7">C22-C27</f>
        <v>46126.070000000007</v>
      </c>
      <c r="D31" s="123">
        <f t="shared" si="7"/>
        <v>-50010.79999999993</v>
      </c>
      <c r="E31" s="121"/>
      <c r="F31" s="132"/>
      <c r="G31" s="114"/>
      <c r="H31" s="113"/>
      <c r="I31" s="113"/>
      <c r="J31" s="113"/>
      <c r="K31" s="113"/>
      <c r="L31" s="113"/>
    </row>
    <row r="32" spans="1:12" ht="15" customHeight="1" x14ac:dyDescent="0.35">
      <c r="A32" s="114"/>
      <c r="B32" s="129"/>
      <c r="C32" s="113"/>
      <c r="D32" s="113"/>
      <c r="E32" s="113"/>
      <c r="F32" s="135"/>
      <c r="G32" s="136"/>
      <c r="H32" s="113"/>
      <c r="I32" s="113"/>
      <c r="J32" s="113"/>
      <c r="K32" s="113"/>
      <c r="L32" s="113"/>
    </row>
    <row r="33" spans="1:12" ht="15" customHeight="1" x14ac:dyDescent="0.35">
      <c r="A33" s="114"/>
      <c r="B33" s="130" t="s">
        <v>19</v>
      </c>
      <c r="C33" s="127">
        <f>(C27-D27)/D27</f>
        <v>-0.18678247943741891</v>
      </c>
      <c r="D33" s="127">
        <f>(D27-C27)/C27</f>
        <v>0.22968329470841137</v>
      </c>
      <c r="E33" s="137"/>
      <c r="F33" s="138"/>
      <c r="G33" s="114"/>
      <c r="H33" s="113"/>
      <c r="I33" s="113"/>
      <c r="J33" s="113"/>
      <c r="K33" s="113"/>
      <c r="L33" s="114"/>
    </row>
    <row r="34" spans="1:12" ht="15" customHeight="1" x14ac:dyDescent="0.35">
      <c r="A34" s="114"/>
      <c r="B34" s="113"/>
      <c r="C34" s="113"/>
      <c r="D34" s="113"/>
      <c r="E34" s="139"/>
      <c r="F34" s="135"/>
      <c r="G34" s="114"/>
      <c r="H34" s="113"/>
      <c r="I34" s="113"/>
      <c r="J34" s="113"/>
      <c r="K34" s="113"/>
      <c r="L34" s="114"/>
    </row>
    <row r="35" spans="1:12" ht="15" customHeight="1" x14ac:dyDescent="0.35">
      <c r="A35" s="114"/>
      <c r="B35" s="114"/>
      <c r="C35" s="114"/>
      <c r="D35" s="114"/>
      <c r="E35" s="114"/>
      <c r="F35" s="114"/>
      <c r="G35" s="114"/>
      <c r="H35" s="113"/>
      <c r="I35" s="113"/>
      <c r="J35" s="113"/>
      <c r="K35" s="113"/>
      <c r="L35" s="114"/>
    </row>
    <row r="36" spans="1:12" ht="15" customHeight="1" x14ac:dyDescent="0.35">
      <c r="A36" s="114"/>
      <c r="B36" s="114"/>
      <c r="C36" s="114"/>
      <c r="D36" s="114"/>
      <c r="E36" s="114"/>
      <c r="F36" s="114"/>
      <c r="G36" s="114"/>
      <c r="H36" s="113"/>
      <c r="I36" s="113"/>
      <c r="J36" s="113"/>
      <c r="K36" s="113"/>
      <c r="L36" s="114"/>
    </row>
    <row r="37" spans="1:12" ht="15" customHeight="1" x14ac:dyDescent="0.3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1:12" ht="15" customHeight="1" x14ac:dyDescent="0.3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1:12" ht="15" customHeight="1" x14ac:dyDescent="0.3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1:12" ht="15" customHeight="1" x14ac:dyDescent="0.3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1:12" ht="15" customHeight="1" x14ac:dyDescent="0.35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  <row r="42" spans="1:12" ht="15" customHeight="1" x14ac:dyDescent="0.3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ht="15" customHeight="1" x14ac:dyDescent="0.3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</row>
    <row r="44" spans="1:12" ht="15" customHeight="1" x14ac:dyDescent="0.3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2" ht="15" customHeight="1" x14ac:dyDescent="0.3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1:12" ht="15" customHeight="1" x14ac:dyDescent="0.3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2" ht="15" customHeight="1" x14ac:dyDescent="0.3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2" ht="15" customHeight="1" x14ac:dyDescent="0.3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ht="15" customHeight="1" x14ac:dyDescent="0.3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1:12" ht="15" customHeight="1" x14ac:dyDescent="0.3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ht="15" customHeight="1" x14ac:dyDescent="0.3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1:12" ht="15" customHeight="1" x14ac:dyDescent="0.35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2" ht="15" customHeight="1" x14ac:dyDescent="0.3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ht="15" customHeight="1" x14ac:dyDescent="0.3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1:12" ht="15" customHeight="1" x14ac:dyDescent="0.35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1:12" ht="15" customHeight="1" x14ac:dyDescent="0.35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1:12" ht="15" customHeight="1" x14ac:dyDescent="0.3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4.453125" defaultRowHeight="12.75" customHeight="1" x14ac:dyDescent="0.25"/>
  <cols>
    <col min="1" max="1" width="48.08984375" style="115" customWidth="1"/>
    <col min="2" max="2" width="9.54296875" style="115" customWidth="1"/>
    <col min="3" max="6" width="14.453125" style="115"/>
    <col min="7" max="12" width="13.7265625" style="115" customWidth="1"/>
    <col min="13" max="16" width="15.7265625" style="115" customWidth="1"/>
    <col min="17" max="16384" width="14.453125" style="115"/>
  </cols>
  <sheetData>
    <row r="1" spans="1:16" ht="15" customHeight="1" x14ac:dyDescent="0.3">
      <c r="A1" s="140" t="s">
        <v>20</v>
      </c>
      <c r="B1" s="140"/>
      <c r="C1" s="141" t="s">
        <v>21</v>
      </c>
      <c r="D1" s="141" t="s">
        <v>22</v>
      </c>
      <c r="E1" s="141" t="s">
        <v>23</v>
      </c>
      <c r="F1" s="142" t="s">
        <v>24</v>
      </c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 ht="15" customHeight="1" x14ac:dyDescent="0.3">
      <c r="A2" s="144"/>
      <c r="B2" s="144"/>
      <c r="C2" s="144"/>
      <c r="D2" s="144"/>
      <c r="E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ht="15" customHeight="1" x14ac:dyDescent="0.3">
      <c r="A3" s="140" t="s">
        <v>11</v>
      </c>
      <c r="B3" s="145"/>
      <c r="C3" s="145"/>
      <c r="D3" s="144"/>
      <c r="E3" s="143"/>
      <c r="G3" s="143"/>
      <c r="H3" s="143"/>
      <c r="I3" s="143"/>
      <c r="J3" s="143"/>
      <c r="K3" s="143"/>
      <c r="L3" s="143"/>
      <c r="M3" s="141"/>
      <c r="N3" s="141"/>
      <c r="O3" s="141"/>
      <c r="P3" s="141"/>
    </row>
    <row r="4" spans="1:16" ht="15" customHeight="1" x14ac:dyDescent="0.3">
      <c r="A4" s="144" t="s">
        <v>25</v>
      </c>
      <c r="B4" s="145"/>
      <c r="C4" s="145">
        <v>54000</v>
      </c>
      <c r="D4" s="145">
        <v>88000</v>
      </c>
      <c r="E4" s="146">
        <v>61000</v>
      </c>
      <c r="F4" s="147"/>
      <c r="G4" s="143"/>
      <c r="H4" s="143"/>
      <c r="I4" s="143"/>
      <c r="J4" s="143"/>
      <c r="K4" s="143"/>
      <c r="L4" s="144"/>
      <c r="M4" s="145"/>
      <c r="N4" s="145"/>
      <c r="O4" s="146"/>
      <c r="P4" s="146"/>
    </row>
    <row r="5" spans="1:16" ht="15" customHeight="1" x14ac:dyDescent="0.3">
      <c r="A5" s="144" t="s">
        <v>26</v>
      </c>
      <c r="B5" s="145"/>
      <c r="C5" s="145">
        <v>15000</v>
      </c>
      <c r="D5" s="145">
        <v>12000</v>
      </c>
      <c r="E5" s="146">
        <v>15000</v>
      </c>
      <c r="F5" s="147"/>
      <c r="G5" s="143"/>
      <c r="H5" s="143"/>
      <c r="I5" s="143"/>
      <c r="J5" s="143"/>
      <c r="K5" s="143"/>
      <c r="L5" s="144"/>
      <c r="M5" s="145"/>
      <c r="N5" s="145"/>
      <c r="O5" s="146"/>
      <c r="P5" s="146"/>
    </row>
    <row r="6" spans="1:16" ht="15" customHeight="1" x14ac:dyDescent="0.3">
      <c r="A6" s="144" t="s">
        <v>27</v>
      </c>
      <c r="B6" s="145"/>
      <c r="C6" s="145">
        <v>3000</v>
      </c>
      <c r="D6" s="145">
        <v>5000</v>
      </c>
      <c r="E6" s="146">
        <v>10000</v>
      </c>
      <c r="F6" s="147"/>
      <c r="G6" s="143"/>
      <c r="H6" s="143"/>
      <c r="I6" s="143"/>
      <c r="J6" s="143"/>
      <c r="K6" s="143"/>
      <c r="L6" s="144"/>
      <c r="M6" s="145"/>
      <c r="N6" s="145"/>
      <c r="O6" s="146"/>
      <c r="P6" s="146"/>
    </row>
    <row r="7" spans="1:16" ht="15" customHeight="1" x14ac:dyDescent="0.3">
      <c r="A7" s="144" t="s">
        <v>28</v>
      </c>
      <c r="B7" s="145"/>
      <c r="C7" s="145">
        <v>3000</v>
      </c>
      <c r="D7" s="145">
        <v>2000</v>
      </c>
      <c r="E7" s="146">
        <v>2000</v>
      </c>
      <c r="F7" s="147"/>
      <c r="G7" s="143"/>
      <c r="H7" s="143"/>
      <c r="I7" s="143"/>
      <c r="J7" s="143"/>
      <c r="K7" s="143"/>
      <c r="L7" s="144"/>
      <c r="M7" s="145"/>
      <c r="N7" s="145"/>
      <c r="O7" s="146"/>
      <c r="P7" s="146"/>
    </row>
    <row r="8" spans="1:16" ht="15" customHeight="1" x14ac:dyDescent="0.3">
      <c r="A8" s="144" t="s">
        <v>29</v>
      </c>
      <c r="B8" s="145"/>
      <c r="C8" s="145">
        <v>65000</v>
      </c>
      <c r="D8" s="145">
        <v>0</v>
      </c>
      <c r="E8" s="145">
        <v>0</v>
      </c>
      <c r="F8" s="147"/>
      <c r="G8" s="143"/>
      <c r="H8" s="143"/>
      <c r="I8" s="143"/>
      <c r="J8" s="143"/>
      <c r="K8" s="143"/>
      <c r="L8" s="144"/>
      <c r="M8" s="145"/>
      <c r="N8" s="145"/>
      <c r="O8" s="145"/>
      <c r="P8" s="145"/>
    </row>
    <row r="9" spans="1:16" ht="15" customHeight="1" x14ac:dyDescent="0.3">
      <c r="A9" s="143"/>
      <c r="B9" s="143"/>
      <c r="C9" s="143"/>
      <c r="D9" s="143"/>
      <c r="E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  <row r="10" spans="1:16" ht="15" customHeight="1" x14ac:dyDescent="0.3">
      <c r="A10" s="140" t="s">
        <v>30</v>
      </c>
      <c r="B10" s="148"/>
      <c r="C10" s="148">
        <f t="shared" ref="C10:E10" si="0">SUM(C4:C8)</f>
        <v>140000</v>
      </c>
      <c r="D10" s="148">
        <f t="shared" si="0"/>
        <v>107000</v>
      </c>
      <c r="E10" s="148">
        <f t="shared" si="0"/>
        <v>88000</v>
      </c>
      <c r="F10" s="149"/>
      <c r="G10" s="143"/>
      <c r="H10" s="143"/>
      <c r="I10" s="143"/>
      <c r="J10" s="143"/>
      <c r="K10" s="143"/>
      <c r="L10" s="143"/>
      <c r="M10" s="143"/>
      <c r="N10" s="143"/>
      <c r="O10" s="143"/>
      <c r="P10" s="143"/>
    </row>
    <row r="11" spans="1:16" ht="15" customHeight="1" x14ac:dyDescent="0.3">
      <c r="A11" s="143"/>
      <c r="B11" s="143"/>
      <c r="C11" s="143"/>
      <c r="D11" s="143"/>
      <c r="E11" s="146"/>
      <c r="G11" s="143"/>
      <c r="H11" s="143"/>
      <c r="I11" s="143"/>
      <c r="J11" s="143"/>
      <c r="K11" s="143"/>
      <c r="L11" s="143"/>
      <c r="M11" s="143"/>
      <c r="N11" s="143"/>
      <c r="O11" s="143"/>
      <c r="P11" s="143"/>
    </row>
    <row r="12" spans="1:16" ht="15" customHeight="1" x14ac:dyDescent="0.3">
      <c r="A12" s="140" t="s">
        <v>31</v>
      </c>
      <c r="B12" s="145"/>
      <c r="C12" s="145"/>
      <c r="D12" s="145"/>
      <c r="E12" s="146"/>
      <c r="G12" s="143"/>
      <c r="H12" s="143"/>
      <c r="I12" s="143"/>
      <c r="J12" s="143"/>
      <c r="K12" s="143"/>
      <c r="L12" s="143"/>
      <c r="M12" s="141"/>
      <c r="N12" s="141"/>
      <c r="O12" s="141"/>
      <c r="P12" s="141"/>
    </row>
    <row r="13" spans="1:16" ht="15" customHeight="1" x14ac:dyDescent="0.3">
      <c r="A13" s="144" t="s">
        <v>32</v>
      </c>
      <c r="B13" s="145"/>
      <c r="C13" s="145">
        <v>13000</v>
      </c>
      <c r="D13" s="145">
        <v>13000</v>
      </c>
      <c r="E13" s="146">
        <v>18200</v>
      </c>
      <c r="F13" s="147"/>
      <c r="G13" s="143"/>
      <c r="H13" s="143"/>
      <c r="I13" s="143"/>
      <c r="J13" s="143"/>
      <c r="K13" s="143"/>
      <c r="L13" s="144"/>
      <c r="M13" s="150"/>
      <c r="N13" s="150"/>
      <c r="O13" s="146"/>
      <c r="P13" s="146"/>
    </row>
    <row r="14" spans="1:16" ht="15" customHeight="1" x14ac:dyDescent="0.3">
      <c r="A14" s="144" t="s">
        <v>33</v>
      </c>
      <c r="B14" s="145"/>
      <c r="C14" s="145">
        <v>8000</v>
      </c>
      <c r="D14" s="145">
        <v>8000</v>
      </c>
      <c r="E14" s="146">
        <v>8000</v>
      </c>
      <c r="F14" s="147"/>
      <c r="G14" s="143"/>
      <c r="H14" s="143"/>
      <c r="I14" s="143"/>
      <c r="J14" s="143"/>
      <c r="K14" s="143"/>
      <c r="L14" s="144"/>
      <c r="M14" s="150"/>
      <c r="N14" s="150"/>
      <c r="O14" s="146"/>
      <c r="P14" s="146"/>
    </row>
    <row r="15" spans="1:16" ht="15" customHeight="1" x14ac:dyDescent="0.3">
      <c r="A15" s="144" t="s">
        <v>34</v>
      </c>
      <c r="B15" s="145"/>
      <c r="C15" s="145">
        <v>7000</v>
      </c>
      <c r="D15" s="145">
        <v>7000</v>
      </c>
      <c r="E15" s="146">
        <v>7000</v>
      </c>
      <c r="F15" s="147"/>
      <c r="G15" s="143"/>
      <c r="H15" s="143"/>
      <c r="I15" s="143"/>
      <c r="J15" s="143"/>
      <c r="K15" s="143"/>
      <c r="L15" s="144"/>
      <c r="M15" s="150"/>
      <c r="N15" s="150"/>
      <c r="O15" s="146"/>
      <c r="P15" s="146"/>
    </row>
    <row r="16" spans="1:16" ht="15" customHeight="1" x14ac:dyDescent="0.3">
      <c r="A16" s="144" t="s">
        <v>35</v>
      </c>
      <c r="B16" s="145"/>
      <c r="C16" s="145">
        <v>5568</v>
      </c>
      <c r="D16" s="145">
        <v>8568</v>
      </c>
      <c r="E16" s="146">
        <v>5568</v>
      </c>
      <c r="F16" s="147"/>
      <c r="G16" s="143"/>
      <c r="H16" s="143"/>
      <c r="I16" s="143"/>
      <c r="J16" s="143"/>
      <c r="K16" s="143"/>
      <c r="L16" s="144"/>
      <c r="M16" s="150"/>
      <c r="N16" s="150"/>
      <c r="O16" s="146"/>
      <c r="P16" s="146"/>
    </row>
    <row r="17" spans="1:16" ht="15" customHeight="1" x14ac:dyDescent="0.3">
      <c r="A17" s="143"/>
      <c r="B17" s="143"/>
      <c r="C17" s="143"/>
      <c r="D17" s="143"/>
      <c r="E17" s="143"/>
      <c r="F17" s="147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t="15" customHeight="1" x14ac:dyDescent="0.3">
      <c r="A18" s="140" t="s">
        <v>30</v>
      </c>
      <c r="B18" s="148"/>
      <c r="C18" s="148">
        <f t="shared" ref="C18:E18" si="1">SUM(C13:C16)</f>
        <v>33568</v>
      </c>
      <c r="D18" s="148">
        <f t="shared" si="1"/>
        <v>36568</v>
      </c>
      <c r="E18" s="148">
        <f t="shared" si="1"/>
        <v>38768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</row>
    <row r="19" spans="1:16" ht="15" customHeight="1" x14ac:dyDescent="0.3">
      <c r="A19" s="143"/>
      <c r="B19" s="143"/>
      <c r="C19" s="143"/>
      <c r="D19" s="143"/>
      <c r="E19" s="143"/>
      <c r="F19" s="149"/>
      <c r="G19" s="143"/>
      <c r="H19" s="143"/>
      <c r="I19" s="143"/>
      <c r="J19" s="143"/>
      <c r="K19" s="143"/>
      <c r="L19" s="143"/>
      <c r="M19" s="143"/>
      <c r="N19" s="143"/>
      <c r="O19" s="143"/>
      <c r="P19" s="143"/>
    </row>
    <row r="20" spans="1:16" ht="15" customHeight="1" x14ac:dyDescent="0.3">
      <c r="A20" s="141" t="s">
        <v>10</v>
      </c>
      <c r="B20" s="143"/>
      <c r="C20" s="143"/>
      <c r="D20" s="143"/>
      <c r="E20" s="143"/>
      <c r="G20" s="143"/>
      <c r="H20" s="143"/>
      <c r="I20" s="143"/>
      <c r="J20" s="143"/>
      <c r="K20" s="143"/>
      <c r="L20" s="143"/>
      <c r="M20" s="141"/>
      <c r="N20" s="141"/>
      <c r="O20" s="141"/>
      <c r="P20" s="141"/>
    </row>
    <row r="21" spans="1:16" ht="15" customHeight="1" x14ac:dyDescent="0.3">
      <c r="A21" s="144" t="s">
        <v>36</v>
      </c>
      <c r="B21" s="144"/>
      <c r="C21" s="151">
        <f>'Large Budget Orgs'!C9</f>
        <v>327394</v>
      </c>
      <c r="D21" s="145">
        <f>'Large Budget Orgs'!E9</f>
        <v>356233</v>
      </c>
      <c r="E21" s="146">
        <f>'Large Budget Orgs'!G9</f>
        <v>398871</v>
      </c>
      <c r="G21" s="143"/>
      <c r="H21" s="143"/>
      <c r="I21" s="143"/>
      <c r="J21" s="143"/>
      <c r="K21" s="143"/>
      <c r="L21" s="144"/>
      <c r="M21" s="152"/>
      <c r="N21" s="145"/>
      <c r="O21" s="153"/>
      <c r="P21" s="144"/>
    </row>
    <row r="22" spans="1:16" ht="15" customHeight="1" x14ac:dyDescent="0.3">
      <c r="A22" s="144" t="s">
        <v>37</v>
      </c>
      <c r="B22" s="148"/>
      <c r="C22" s="152">
        <f>'Student Orgs 13-14'!C71</f>
        <v>54754</v>
      </c>
      <c r="D22" s="145">
        <f>'Student Orgs 14-15'!C73</f>
        <v>56954</v>
      </c>
      <c r="E22" s="145">
        <f>'Student Orgs 15-16'!C85</f>
        <v>62816</v>
      </c>
      <c r="G22" s="143"/>
      <c r="H22" s="143"/>
      <c r="I22" s="143"/>
      <c r="J22" s="143"/>
      <c r="K22" s="143"/>
      <c r="L22" s="144"/>
      <c r="M22" s="152"/>
      <c r="N22" s="145"/>
      <c r="O22" s="145"/>
      <c r="P22" s="144"/>
    </row>
    <row r="23" spans="1:16" ht="15" customHeight="1" x14ac:dyDescent="0.3">
      <c r="A23" s="143"/>
      <c r="B23" s="143"/>
      <c r="C23" s="143"/>
      <c r="D23" s="143"/>
      <c r="E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</row>
    <row r="24" spans="1:16" ht="15" customHeight="1" x14ac:dyDescent="0.3">
      <c r="A24" s="140" t="s">
        <v>30</v>
      </c>
      <c r="B24" s="148"/>
      <c r="C24" s="148">
        <f t="shared" ref="C24:E24" si="2">SUM(C21:C22)</f>
        <v>382148</v>
      </c>
      <c r="D24" s="148">
        <f t="shared" si="2"/>
        <v>413187</v>
      </c>
      <c r="E24" s="148">
        <f t="shared" si="2"/>
        <v>461687</v>
      </c>
      <c r="F24" s="149"/>
      <c r="G24" s="143"/>
      <c r="H24" s="143"/>
      <c r="I24" s="143"/>
      <c r="J24" s="143"/>
      <c r="K24" s="143"/>
      <c r="L24" s="143"/>
      <c r="M24" s="143"/>
      <c r="N24" s="143"/>
      <c r="O24" s="143"/>
      <c r="P24" s="143"/>
    </row>
    <row r="25" spans="1:16" ht="15" customHeight="1" x14ac:dyDescent="0.3">
      <c r="A25" s="143"/>
      <c r="B25" s="143"/>
      <c r="C25" s="143"/>
      <c r="D25" s="143"/>
      <c r="E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</row>
    <row r="26" spans="1:16" ht="15" customHeight="1" x14ac:dyDescent="0.3">
      <c r="A26" s="143"/>
      <c r="B26" s="143"/>
      <c r="C26" s="143"/>
      <c r="D26" s="143"/>
      <c r="E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</row>
    <row r="27" spans="1:16" ht="15" customHeight="1" x14ac:dyDescent="0.3">
      <c r="A27" s="140"/>
      <c r="B27" s="148"/>
      <c r="C27" s="143"/>
      <c r="D27" s="143"/>
      <c r="E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</row>
    <row r="28" spans="1:16" ht="15" customHeight="1" x14ac:dyDescent="0.3">
      <c r="A28" s="144"/>
      <c r="B28" s="145"/>
      <c r="C28" s="145"/>
      <c r="D28" s="145"/>
      <c r="E28" s="145"/>
      <c r="G28" s="143"/>
      <c r="H28" s="143"/>
      <c r="I28" s="143"/>
      <c r="J28" s="143"/>
      <c r="K28" s="143"/>
      <c r="L28" s="143"/>
      <c r="M28" s="143"/>
      <c r="N28" s="143"/>
      <c r="O28" s="143"/>
      <c r="P28" s="143"/>
    </row>
    <row r="29" spans="1:16" ht="15" customHeight="1" x14ac:dyDescent="0.3">
      <c r="A29" s="140"/>
      <c r="B29" s="148"/>
      <c r="C29" s="148"/>
      <c r="D29" s="148"/>
      <c r="E29" s="148"/>
      <c r="G29" s="143"/>
      <c r="H29" s="143"/>
      <c r="I29" s="143"/>
      <c r="J29" s="143"/>
      <c r="K29" s="143"/>
      <c r="L29" s="143"/>
      <c r="M29" s="143"/>
      <c r="N29" s="143"/>
      <c r="O29" s="143"/>
      <c r="P29" s="143"/>
    </row>
    <row r="30" spans="1:16" ht="15" customHeight="1" x14ac:dyDescent="0.3">
      <c r="A30" s="140"/>
      <c r="B30" s="148"/>
      <c r="C30" s="148"/>
      <c r="D30" s="148"/>
      <c r="E30" s="148"/>
      <c r="G30" s="143"/>
      <c r="H30" s="143"/>
      <c r="I30" s="143"/>
      <c r="J30" s="143"/>
      <c r="K30" s="143"/>
      <c r="L30" s="143"/>
      <c r="M30" s="143"/>
      <c r="N30" s="143"/>
      <c r="O30" s="143"/>
      <c r="P30" s="143"/>
    </row>
    <row r="31" spans="1:16" ht="15" customHeight="1" x14ac:dyDescent="0.3">
      <c r="A31" s="140"/>
      <c r="B31" s="148"/>
      <c r="C31" s="148"/>
      <c r="D31" s="148"/>
      <c r="E31" s="148"/>
      <c r="G31" s="143"/>
      <c r="H31" s="143"/>
      <c r="I31" s="143"/>
      <c r="J31" s="143"/>
      <c r="K31" s="143"/>
      <c r="L31" s="143"/>
      <c r="M31" s="143"/>
      <c r="N31" s="143"/>
      <c r="O31" s="143"/>
      <c r="P31" s="143"/>
    </row>
    <row r="32" spans="1:16" ht="15" customHeight="1" x14ac:dyDescent="0.3">
      <c r="A32" s="140"/>
      <c r="B32" s="148"/>
      <c r="C32" s="148"/>
      <c r="D32" s="148"/>
      <c r="E32" s="148"/>
      <c r="G32" s="143"/>
      <c r="H32" s="143"/>
      <c r="I32" s="143"/>
      <c r="J32" s="143"/>
      <c r="K32" s="143"/>
      <c r="L32" s="143"/>
      <c r="M32" s="143"/>
      <c r="N32" s="143"/>
      <c r="O32" s="143"/>
      <c r="P32" s="1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" sqref="B1"/>
    </sheetView>
  </sheetViews>
  <sheetFormatPr defaultColWidth="14.453125" defaultRowHeight="12.75" customHeight="1" x14ac:dyDescent="0.25"/>
  <cols>
    <col min="1" max="1" width="49.7265625" customWidth="1"/>
  </cols>
  <sheetData>
    <row r="1" spans="1:26" x14ac:dyDescent="0.35">
      <c r="A1" s="1"/>
      <c r="B1" s="5" t="s">
        <v>38</v>
      </c>
      <c r="C1" s="5" t="s">
        <v>21</v>
      </c>
      <c r="D1" s="5" t="s">
        <v>39</v>
      </c>
      <c r="E1" s="5" t="s">
        <v>22</v>
      </c>
      <c r="F1" s="5" t="s">
        <v>40</v>
      </c>
      <c r="G1" s="5" t="s">
        <v>23</v>
      </c>
      <c r="H1" s="6" t="s">
        <v>41</v>
      </c>
      <c r="I1" s="6" t="s">
        <v>24</v>
      </c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3" t="s">
        <v>42</v>
      </c>
      <c r="B2" s="8">
        <f>118545+10000</f>
        <v>128545</v>
      </c>
      <c r="C2" s="8">
        <f>89945+10000</f>
        <v>99945</v>
      </c>
      <c r="D2" s="9">
        <v>154250</v>
      </c>
      <c r="E2" s="9">
        <v>125601</v>
      </c>
      <c r="F2" s="9">
        <v>153055</v>
      </c>
      <c r="G2" s="10">
        <v>158215</v>
      </c>
      <c r="H2" s="6"/>
      <c r="I2" s="6"/>
      <c r="J2" s="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1" t="s">
        <v>43</v>
      </c>
      <c r="B3" s="8">
        <v>110000</v>
      </c>
      <c r="C3" s="8">
        <v>105000</v>
      </c>
      <c r="D3" s="9">
        <v>115000</v>
      </c>
      <c r="E3" s="9">
        <v>115000</v>
      </c>
      <c r="F3" s="9">
        <v>117500</v>
      </c>
      <c r="G3" s="10">
        <v>117500</v>
      </c>
      <c r="H3" s="6"/>
      <c r="I3" s="6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" t="s">
        <v>44</v>
      </c>
      <c r="B4" s="8">
        <v>56350</v>
      </c>
      <c r="C4" s="8">
        <f>54225-3000</f>
        <v>51225</v>
      </c>
      <c r="D4" s="9">
        <v>57907</v>
      </c>
      <c r="E4" s="9">
        <v>54907</v>
      </c>
      <c r="F4" s="9">
        <v>56222</v>
      </c>
      <c r="G4" s="10">
        <v>55222</v>
      </c>
      <c r="H4" s="6"/>
      <c r="I4" s="6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" t="s">
        <v>45</v>
      </c>
      <c r="B5" s="8">
        <v>45472</v>
      </c>
      <c r="C5" s="8">
        <v>43521</v>
      </c>
      <c r="D5" s="9">
        <v>33500</v>
      </c>
      <c r="E5" s="9">
        <v>33500</v>
      </c>
      <c r="F5" s="9">
        <v>38600</v>
      </c>
      <c r="G5" s="10">
        <v>38200</v>
      </c>
      <c r="H5" s="6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11" t="s">
        <v>46</v>
      </c>
      <c r="B6" s="8">
        <f>14500+8568</f>
        <v>23068</v>
      </c>
      <c r="C6" s="8">
        <f>13000+4138</f>
        <v>17138</v>
      </c>
      <c r="D6" s="9">
        <v>13000</v>
      </c>
      <c r="E6" s="9">
        <v>13000</v>
      </c>
      <c r="F6" s="5">
        <v>13000</v>
      </c>
      <c r="G6" s="9">
        <v>13000</v>
      </c>
      <c r="H6" s="6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1" t="s">
        <v>47</v>
      </c>
      <c r="B7" s="8">
        <v>19415</v>
      </c>
      <c r="C7" s="8">
        <v>10565</v>
      </c>
      <c r="D7" s="9">
        <v>15325</v>
      </c>
      <c r="E7" s="9">
        <v>14225</v>
      </c>
      <c r="F7" s="9">
        <v>16734</v>
      </c>
      <c r="G7" s="10">
        <v>16734</v>
      </c>
      <c r="H7" s="7"/>
      <c r="I7" s="7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6"/>
      <c r="B8" s="7"/>
      <c r="C8" s="7"/>
      <c r="D8" s="7"/>
      <c r="E8" s="7"/>
      <c r="F8" s="7"/>
      <c r="G8" s="7"/>
      <c r="H8" s="7"/>
      <c r="I8" s="7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3" t="s">
        <v>30</v>
      </c>
      <c r="B9" s="8">
        <f t="shared" ref="B9:G9" si="0">SUM(B2:B7)</f>
        <v>382850</v>
      </c>
      <c r="C9" s="8">
        <f t="shared" si="0"/>
        <v>327394</v>
      </c>
      <c r="D9" s="9">
        <f t="shared" si="0"/>
        <v>388982</v>
      </c>
      <c r="E9" s="9">
        <f t="shared" si="0"/>
        <v>356233</v>
      </c>
      <c r="F9" s="9">
        <f t="shared" si="0"/>
        <v>395111</v>
      </c>
      <c r="G9" s="10">
        <f t="shared" si="0"/>
        <v>398871</v>
      </c>
      <c r="H9" s="7"/>
      <c r="I9" s="7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12"/>
      <c r="B10" s="7"/>
      <c r="C10" s="7"/>
      <c r="D10" s="7"/>
      <c r="E10" s="1"/>
      <c r="F10" s="1"/>
      <c r="G10" s="1"/>
      <c r="H10" s="7"/>
      <c r="I10" s="7"/>
      <c r="J10" s="7"/>
      <c r="K10" s="7"/>
      <c r="L10" s="7"/>
      <c r="M10" s="7"/>
      <c r="N10" s="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1"/>
      <c r="B11" s="7"/>
      <c r="C11" s="7"/>
      <c r="D11" s="7"/>
      <c r="E11" s="1"/>
      <c r="F11" s="1"/>
      <c r="G11" s="1"/>
      <c r="H11" s="7"/>
      <c r="I11" s="7"/>
      <c r="J11" s="7"/>
      <c r="K11" s="7"/>
      <c r="L11" s="7"/>
      <c r="M11" s="7"/>
      <c r="N11" s="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  <c r="M13" s="7"/>
      <c r="N13" s="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6"/>
      <c r="B16" s="7"/>
      <c r="C16" s="1"/>
      <c r="D16" s="1"/>
      <c r="E16" s="1"/>
      <c r="F16" s="1"/>
      <c r="G16" s="1"/>
      <c r="H16" s="7"/>
      <c r="I16" s="7"/>
      <c r="J16" s="7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7"/>
      <c r="B17" s="7"/>
      <c r="C17" s="1"/>
      <c r="D17" s="1"/>
      <c r="E17" s="1"/>
      <c r="F17" s="1"/>
      <c r="G17" s="1"/>
      <c r="H17" s="1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6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7"/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"/>
      <c r="B22" s="7"/>
      <c r="C22" s="3"/>
      <c r="D22" s="11"/>
      <c r="E22" s="1"/>
      <c r="F22" s="1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"/>
      <c r="B23" s="5"/>
      <c r="C23" s="8"/>
      <c r="D23" s="8"/>
      <c r="E23" s="8"/>
      <c r="F23" s="8"/>
      <c r="G23" s="8"/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"/>
      <c r="B24" s="5"/>
      <c r="C24" s="9"/>
      <c r="D24" s="9"/>
      <c r="E24" s="9"/>
      <c r="F24" s="9"/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"/>
      <c r="B25" s="5"/>
      <c r="C25" s="10"/>
      <c r="D25" s="10"/>
      <c r="E25" s="10"/>
      <c r="F25" s="10"/>
      <c r="G25" s="9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"/>
      <c r="B26" s="2"/>
      <c r="C26" s="2"/>
      <c r="D26" s="11"/>
      <c r="E26" s="11"/>
      <c r="F26" s="11"/>
      <c r="G26" s="11"/>
      <c r="H26" s="1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"/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2.75" customHeight="1" x14ac:dyDescent="0.25"/>
  <cols>
    <col min="1" max="1" width="17.26953125" customWidth="1"/>
    <col min="2" max="2" width="24.81640625" customWidth="1"/>
    <col min="3" max="3" width="18.7265625" customWidth="1"/>
    <col min="6" max="6" width="23.453125" customWidth="1"/>
    <col min="7" max="20" width="17.26953125" customWidth="1"/>
  </cols>
  <sheetData>
    <row r="1" spans="1:20" x14ac:dyDescent="0.35">
      <c r="A1" s="13" t="s">
        <v>48</v>
      </c>
      <c r="B1" s="14" t="s">
        <v>40</v>
      </c>
      <c r="C1" s="15" t="s">
        <v>23</v>
      </c>
      <c r="F1" s="13"/>
      <c r="G1" s="16"/>
      <c r="H1" s="17"/>
      <c r="I1" s="18"/>
      <c r="K1" s="19" t="s">
        <v>49</v>
      </c>
      <c r="L1" s="20"/>
      <c r="M1" s="21"/>
      <c r="N1" s="16"/>
      <c r="O1" s="16"/>
      <c r="P1" s="16"/>
      <c r="Q1" s="16"/>
      <c r="R1" s="20"/>
    </row>
    <row r="2" spans="1:20" ht="12.75" customHeight="1" x14ac:dyDescent="0.25">
      <c r="A2" s="22" t="s">
        <v>50</v>
      </c>
      <c r="B2" s="23">
        <v>50</v>
      </c>
      <c r="C2" s="23">
        <v>50</v>
      </c>
      <c r="F2" s="24"/>
      <c r="H2" s="25"/>
      <c r="I2" s="26"/>
    </row>
    <row r="3" spans="1:20" ht="12.75" customHeight="1" x14ac:dyDescent="0.25">
      <c r="A3" s="22" t="s">
        <v>51</v>
      </c>
      <c r="B3" s="23">
        <v>50</v>
      </c>
      <c r="C3" s="23">
        <v>50</v>
      </c>
      <c r="H3" s="25"/>
      <c r="I3" s="26"/>
    </row>
    <row r="4" spans="1:20" ht="12.75" customHeight="1" x14ac:dyDescent="0.25">
      <c r="A4" s="22" t="s">
        <v>52</v>
      </c>
      <c r="B4" s="23">
        <v>75</v>
      </c>
      <c r="C4" s="23">
        <v>50</v>
      </c>
      <c r="F4" s="24"/>
      <c r="H4" s="25"/>
      <c r="I4" s="26"/>
    </row>
    <row r="5" spans="1:20" ht="12.75" customHeight="1" x14ac:dyDescent="0.25">
      <c r="A5" s="22" t="s">
        <v>53</v>
      </c>
      <c r="B5" s="23">
        <v>50</v>
      </c>
      <c r="C5" s="23">
        <v>50</v>
      </c>
      <c r="H5" s="25"/>
      <c r="I5" s="26"/>
    </row>
    <row r="6" spans="1:20" ht="12.75" customHeight="1" x14ac:dyDescent="0.25">
      <c r="A6" s="22" t="s">
        <v>54</v>
      </c>
      <c r="B6" s="23">
        <v>75</v>
      </c>
      <c r="C6" s="23">
        <v>50</v>
      </c>
      <c r="H6" s="25"/>
      <c r="I6" s="26"/>
    </row>
    <row r="7" spans="1:20" ht="12.75" customHeight="1" x14ac:dyDescent="0.25">
      <c r="A7" s="22" t="s">
        <v>55</v>
      </c>
      <c r="B7" s="22">
        <v>50</v>
      </c>
      <c r="C7" s="23">
        <v>50</v>
      </c>
      <c r="F7" s="24"/>
      <c r="H7" s="25"/>
      <c r="I7" s="26"/>
      <c r="K7" s="27">
        <v>1000</v>
      </c>
    </row>
    <row r="8" spans="1:20" ht="12.75" customHeight="1" x14ac:dyDescent="0.25">
      <c r="A8" s="22" t="s">
        <v>56</v>
      </c>
      <c r="B8" s="23">
        <v>7879</v>
      </c>
      <c r="C8" s="23">
        <v>5748</v>
      </c>
      <c r="D8" s="22"/>
      <c r="F8" s="24"/>
      <c r="H8" s="25"/>
      <c r="I8" s="26"/>
    </row>
    <row r="9" spans="1:20" ht="12.75" customHeight="1" x14ac:dyDescent="0.3">
      <c r="A9" s="22" t="s">
        <v>57</v>
      </c>
      <c r="B9" s="23">
        <v>5995</v>
      </c>
      <c r="C9" s="23">
        <v>5820</v>
      </c>
      <c r="F9" s="4"/>
      <c r="G9" s="28"/>
      <c r="H9" s="25"/>
      <c r="I9" s="2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12.75" customHeight="1" x14ac:dyDescent="0.3">
      <c r="A10" s="22" t="s">
        <v>58</v>
      </c>
      <c r="B10" s="23">
        <v>4500</v>
      </c>
      <c r="C10" s="23">
        <v>4500</v>
      </c>
      <c r="F10" s="4"/>
      <c r="G10" s="28"/>
      <c r="H10" s="25"/>
      <c r="I10" s="2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2.75" customHeight="1" x14ac:dyDescent="0.25">
      <c r="A11" s="22" t="s">
        <v>59</v>
      </c>
      <c r="B11" s="23">
        <v>4060</v>
      </c>
      <c r="C11" s="30">
        <v>4060</v>
      </c>
      <c r="F11" s="24"/>
      <c r="H11" s="25"/>
      <c r="I11" s="26"/>
    </row>
    <row r="12" spans="1:20" ht="12.75" customHeight="1" x14ac:dyDescent="0.25">
      <c r="A12" s="22" t="s">
        <v>60</v>
      </c>
      <c r="B12" s="23">
        <v>3685</v>
      </c>
      <c r="C12" s="23">
        <v>3535</v>
      </c>
      <c r="F12" s="24"/>
      <c r="H12" s="25"/>
      <c r="I12" s="26"/>
    </row>
    <row r="13" spans="1:20" ht="12.75" customHeight="1" x14ac:dyDescent="0.25">
      <c r="A13" s="22" t="s">
        <v>61</v>
      </c>
      <c r="B13" s="23">
        <v>3529</v>
      </c>
      <c r="C13" s="23">
        <v>3529</v>
      </c>
      <c r="F13" s="24"/>
      <c r="H13" s="25"/>
      <c r="I13" s="26"/>
    </row>
    <row r="14" spans="1:20" ht="12.75" customHeight="1" x14ac:dyDescent="0.25">
      <c r="A14" s="22" t="s">
        <v>62</v>
      </c>
      <c r="B14" s="23">
        <v>3100</v>
      </c>
      <c r="C14" s="23">
        <v>2710</v>
      </c>
      <c r="F14" s="24"/>
      <c r="H14" s="25"/>
      <c r="I14" s="26"/>
    </row>
    <row r="15" spans="1:20" ht="12.75" customHeight="1" x14ac:dyDescent="0.25">
      <c r="A15" s="22" t="s">
        <v>63</v>
      </c>
      <c r="B15" s="23">
        <v>3037</v>
      </c>
      <c r="C15" s="23">
        <v>337</v>
      </c>
      <c r="F15" s="22"/>
      <c r="H15" s="25"/>
      <c r="I15" s="26"/>
    </row>
    <row r="16" spans="1:20" ht="12.75" customHeight="1" x14ac:dyDescent="0.3">
      <c r="A16" s="4" t="s">
        <v>64</v>
      </c>
      <c r="B16" s="4">
        <v>3000</v>
      </c>
      <c r="C16" s="23">
        <v>1000</v>
      </c>
      <c r="D16" s="22"/>
      <c r="F16" s="24"/>
      <c r="H16" s="25"/>
      <c r="I16" s="26"/>
    </row>
    <row r="17" spans="1:20" ht="12.75" customHeight="1" x14ac:dyDescent="0.25">
      <c r="A17" s="22" t="s">
        <v>65</v>
      </c>
      <c r="B17" s="23">
        <v>2820</v>
      </c>
      <c r="C17" s="23">
        <v>2805</v>
      </c>
      <c r="F17" s="22"/>
      <c r="H17" s="25"/>
      <c r="I17" s="26"/>
    </row>
    <row r="18" spans="1:20" ht="12.75" customHeight="1" x14ac:dyDescent="0.25">
      <c r="A18" s="22" t="s">
        <v>66</v>
      </c>
      <c r="B18" s="22">
        <v>2450</v>
      </c>
      <c r="C18" s="23">
        <v>1802</v>
      </c>
      <c r="D18" s="22"/>
      <c r="F18" s="24"/>
      <c r="H18" s="25"/>
      <c r="I18" s="26"/>
    </row>
    <row r="19" spans="1:20" ht="25.5" x14ac:dyDescent="0.3">
      <c r="A19" s="22" t="s">
        <v>67</v>
      </c>
      <c r="B19" s="23">
        <v>2115</v>
      </c>
      <c r="C19" s="23">
        <v>2115</v>
      </c>
      <c r="F19" s="31"/>
      <c r="G19" s="28"/>
      <c r="H19" s="25"/>
      <c r="I19" s="29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26" x14ac:dyDescent="0.3">
      <c r="A20" s="4" t="s">
        <v>68</v>
      </c>
      <c r="B20" s="32">
        <v>2034</v>
      </c>
      <c r="C20" s="23">
        <v>0</v>
      </c>
      <c r="F20" s="24"/>
      <c r="H20" s="25"/>
      <c r="I20" s="26"/>
    </row>
    <row r="21" spans="1:20" ht="26" x14ac:dyDescent="0.3">
      <c r="A21" s="4" t="s">
        <v>69</v>
      </c>
      <c r="B21" s="32">
        <v>2025</v>
      </c>
      <c r="C21" s="23">
        <v>1250</v>
      </c>
      <c r="D21" s="22"/>
      <c r="F21" s="22"/>
      <c r="H21" s="25"/>
      <c r="I21" s="26"/>
    </row>
    <row r="22" spans="1:20" ht="12.5" x14ac:dyDescent="0.25">
      <c r="A22" s="22" t="s">
        <v>70</v>
      </c>
      <c r="B22" s="23">
        <v>1996</v>
      </c>
      <c r="C22" s="23">
        <v>1448</v>
      </c>
      <c r="D22" s="22"/>
      <c r="H22" s="25"/>
      <c r="I22" s="26"/>
    </row>
    <row r="23" spans="1:20" ht="13" x14ac:dyDescent="0.3">
      <c r="A23" s="22" t="s">
        <v>71</v>
      </c>
      <c r="B23" s="23">
        <v>1765</v>
      </c>
      <c r="C23" s="23">
        <v>1550</v>
      </c>
      <c r="F23" s="31"/>
      <c r="G23" s="28"/>
      <c r="H23" s="25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2.5" x14ac:dyDescent="0.25">
      <c r="A24" s="22" t="s">
        <v>72</v>
      </c>
      <c r="B24" s="23">
        <v>1700</v>
      </c>
      <c r="C24" s="23">
        <v>1700</v>
      </c>
      <c r="F24" s="24"/>
      <c r="H24" s="25"/>
      <c r="I24" s="26"/>
    </row>
    <row r="25" spans="1:20" ht="12.5" x14ac:dyDescent="0.25">
      <c r="A25" s="22" t="s">
        <v>73</v>
      </c>
      <c r="B25" s="23">
        <v>1539</v>
      </c>
      <c r="C25" s="23">
        <v>1514</v>
      </c>
      <c r="F25" s="22"/>
      <c r="H25" s="25"/>
      <c r="I25" s="26"/>
    </row>
    <row r="26" spans="1:20" ht="12.5" x14ac:dyDescent="0.25">
      <c r="A26" s="22" t="s">
        <v>74</v>
      </c>
      <c r="B26" s="23">
        <v>1500</v>
      </c>
      <c r="C26" s="23">
        <v>0</v>
      </c>
      <c r="F26" s="24"/>
      <c r="H26" s="25"/>
      <c r="I26" s="26"/>
    </row>
    <row r="27" spans="1:20" ht="12.5" x14ac:dyDescent="0.25">
      <c r="A27" s="22" t="s">
        <v>75</v>
      </c>
      <c r="B27" s="23">
        <v>1430</v>
      </c>
      <c r="C27" s="23">
        <v>1430</v>
      </c>
      <c r="F27" s="24"/>
      <c r="H27" s="25"/>
      <c r="I27" s="26"/>
    </row>
    <row r="28" spans="1:20" ht="25" x14ac:dyDescent="0.25">
      <c r="A28" s="22" t="s">
        <v>76</v>
      </c>
      <c r="B28" s="22">
        <v>1400</v>
      </c>
      <c r="C28" s="23">
        <v>840</v>
      </c>
      <c r="F28" s="24"/>
      <c r="H28" s="25"/>
      <c r="I28" s="26"/>
    </row>
    <row r="29" spans="1:20" ht="12.5" x14ac:dyDescent="0.25">
      <c r="A29" s="22" t="s">
        <v>77</v>
      </c>
      <c r="B29" s="23">
        <v>1395</v>
      </c>
      <c r="C29" s="23">
        <v>1395</v>
      </c>
      <c r="F29" s="24"/>
      <c r="H29" s="25"/>
      <c r="I29" s="26"/>
    </row>
    <row r="30" spans="1:20" ht="12.5" x14ac:dyDescent="0.25">
      <c r="A30" s="22" t="s">
        <v>78</v>
      </c>
      <c r="B30" s="23">
        <v>1210</v>
      </c>
      <c r="C30" s="23">
        <v>1210</v>
      </c>
      <c r="F30" s="24"/>
      <c r="H30" s="25"/>
      <c r="I30" s="26"/>
    </row>
    <row r="31" spans="1:20" ht="25" x14ac:dyDescent="0.25">
      <c r="A31" s="22" t="s">
        <v>79</v>
      </c>
      <c r="B31" s="23">
        <v>1190</v>
      </c>
      <c r="C31" s="23">
        <v>0</v>
      </c>
      <c r="F31" s="22"/>
      <c r="H31" s="25"/>
      <c r="I31" s="26"/>
    </row>
    <row r="32" spans="1:20" ht="12.5" x14ac:dyDescent="0.25">
      <c r="A32" s="22" t="s">
        <v>80</v>
      </c>
      <c r="B32" s="23">
        <v>1150</v>
      </c>
      <c r="C32" s="23">
        <v>1150</v>
      </c>
      <c r="F32" s="24"/>
      <c r="H32" s="25"/>
      <c r="I32" s="26"/>
    </row>
    <row r="33" spans="1:20" ht="13" x14ac:dyDescent="0.3">
      <c r="A33" s="4" t="s">
        <v>81</v>
      </c>
      <c r="B33" s="32">
        <v>1150</v>
      </c>
      <c r="C33" s="23">
        <v>1150</v>
      </c>
      <c r="F33" s="24"/>
      <c r="G33" s="22"/>
      <c r="H33" s="25"/>
      <c r="I33" s="26"/>
    </row>
    <row r="34" spans="1:20" ht="12.5" x14ac:dyDescent="0.25">
      <c r="A34" s="22" t="s">
        <v>82</v>
      </c>
      <c r="B34" s="23">
        <v>1000</v>
      </c>
      <c r="C34" s="23">
        <v>830</v>
      </c>
      <c r="D34" s="22"/>
      <c r="F34" s="24"/>
      <c r="H34" s="25"/>
      <c r="I34" s="26"/>
    </row>
    <row r="35" spans="1:20" ht="25" x14ac:dyDescent="0.25">
      <c r="A35" s="22" t="s">
        <v>83</v>
      </c>
      <c r="B35" s="23">
        <v>999</v>
      </c>
      <c r="C35" s="23">
        <v>999</v>
      </c>
      <c r="F35" s="24"/>
      <c r="H35" s="25"/>
      <c r="I35" s="26"/>
    </row>
    <row r="36" spans="1:20" ht="12.5" x14ac:dyDescent="0.25">
      <c r="A36" s="22" t="s">
        <v>84</v>
      </c>
      <c r="B36" s="23">
        <v>875</v>
      </c>
      <c r="C36" s="23">
        <v>875</v>
      </c>
      <c r="F36" s="24"/>
      <c r="H36" s="25"/>
      <c r="I36" s="26"/>
    </row>
    <row r="37" spans="1:20" ht="25" x14ac:dyDescent="0.25">
      <c r="A37" s="22" t="s">
        <v>85</v>
      </c>
      <c r="B37" s="23">
        <v>805</v>
      </c>
      <c r="C37" s="23">
        <v>805</v>
      </c>
      <c r="F37" s="24"/>
      <c r="G37" s="22"/>
      <c r="H37" s="25"/>
      <c r="I37" s="26"/>
    </row>
    <row r="38" spans="1:20" ht="25" x14ac:dyDescent="0.25">
      <c r="A38" s="22" t="s">
        <v>86</v>
      </c>
      <c r="B38" s="23">
        <v>795</v>
      </c>
      <c r="C38" s="23">
        <v>0</v>
      </c>
      <c r="F38" s="24"/>
      <c r="H38" s="25"/>
      <c r="I38" s="26"/>
    </row>
    <row r="39" spans="1:20" ht="13" x14ac:dyDescent="0.3">
      <c r="A39" s="22" t="s">
        <v>87</v>
      </c>
      <c r="B39" s="23">
        <v>780</v>
      </c>
      <c r="C39" s="23">
        <v>780</v>
      </c>
      <c r="F39" s="31"/>
      <c r="G39" s="4"/>
      <c r="H39" s="25"/>
      <c r="I39" s="29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ht="37.5" x14ac:dyDescent="0.25">
      <c r="A40" s="22" t="s">
        <v>88</v>
      </c>
      <c r="B40" s="23">
        <v>594</v>
      </c>
      <c r="C40" s="23">
        <v>594</v>
      </c>
      <c r="D40" s="22"/>
      <c r="F40" s="24"/>
      <c r="H40" s="25"/>
      <c r="I40" s="26"/>
    </row>
    <row r="41" spans="1:20" ht="12.5" x14ac:dyDescent="0.25">
      <c r="A41" s="22" t="s">
        <v>89</v>
      </c>
      <c r="B41" s="23">
        <v>500</v>
      </c>
      <c r="C41" s="23">
        <v>500</v>
      </c>
      <c r="F41" s="24"/>
      <c r="H41" s="25"/>
      <c r="I41" s="26"/>
    </row>
    <row r="42" spans="1:20" ht="12.5" x14ac:dyDescent="0.25">
      <c r="A42" s="22" t="s">
        <v>90</v>
      </c>
      <c r="B42" s="23">
        <v>486</v>
      </c>
      <c r="C42" s="23">
        <v>0</v>
      </c>
      <c r="F42" s="24"/>
      <c r="H42" s="25"/>
      <c r="I42" s="26"/>
    </row>
    <row r="43" spans="1:20" ht="25" x14ac:dyDescent="0.25">
      <c r="A43" s="22" t="s">
        <v>91</v>
      </c>
      <c r="B43" s="23">
        <v>400</v>
      </c>
      <c r="C43" s="23">
        <v>212</v>
      </c>
      <c r="D43" s="22"/>
      <c r="F43" s="24"/>
      <c r="H43" s="25"/>
      <c r="I43" s="26"/>
    </row>
    <row r="44" spans="1:20" ht="12.5" x14ac:dyDescent="0.25">
      <c r="A44" s="22" t="s">
        <v>92</v>
      </c>
      <c r="B44" s="23">
        <v>395</v>
      </c>
      <c r="C44" s="23">
        <v>395</v>
      </c>
      <c r="F44" s="24"/>
      <c r="H44" s="25"/>
      <c r="I44" s="26"/>
    </row>
    <row r="45" spans="1:20" ht="12.5" x14ac:dyDescent="0.25">
      <c r="A45" s="22" t="s">
        <v>93</v>
      </c>
      <c r="B45" s="23">
        <v>360</v>
      </c>
      <c r="C45" s="23">
        <v>125</v>
      </c>
      <c r="F45" s="24"/>
      <c r="G45" s="22"/>
      <c r="H45" s="25"/>
      <c r="I45" s="26"/>
    </row>
    <row r="46" spans="1:20" ht="12.5" x14ac:dyDescent="0.25">
      <c r="A46" s="22" t="s">
        <v>94</v>
      </c>
      <c r="B46" s="23">
        <v>360</v>
      </c>
      <c r="C46" s="23">
        <v>360</v>
      </c>
      <c r="F46" s="24"/>
      <c r="G46" s="22"/>
      <c r="H46" s="25"/>
      <c r="I46" s="26"/>
    </row>
    <row r="47" spans="1:20" ht="26" x14ac:dyDescent="0.3">
      <c r="A47" s="4" t="s">
        <v>95</v>
      </c>
      <c r="B47" s="32">
        <v>350</v>
      </c>
      <c r="C47" s="23">
        <v>0</v>
      </c>
      <c r="F47" s="24"/>
      <c r="H47" s="25"/>
      <c r="I47" s="26"/>
    </row>
    <row r="48" spans="1:20" ht="12.5" x14ac:dyDescent="0.25">
      <c r="A48" s="22" t="s">
        <v>96</v>
      </c>
      <c r="B48" s="23">
        <v>325</v>
      </c>
      <c r="C48" s="23">
        <v>300</v>
      </c>
      <c r="F48" s="24"/>
      <c r="G48" s="22"/>
      <c r="H48" s="25"/>
      <c r="I48" s="26"/>
    </row>
    <row r="49" spans="1:20" ht="25" x14ac:dyDescent="0.25">
      <c r="A49" s="22" t="s">
        <v>97</v>
      </c>
      <c r="B49" s="23">
        <v>319</v>
      </c>
      <c r="C49" s="23">
        <v>319</v>
      </c>
      <c r="F49" s="24"/>
      <c r="H49" s="25"/>
      <c r="I49" s="26"/>
    </row>
    <row r="50" spans="1:20" ht="12.5" x14ac:dyDescent="0.25">
      <c r="A50" s="22" t="s">
        <v>98</v>
      </c>
      <c r="B50" s="23">
        <v>290</v>
      </c>
      <c r="C50" s="23">
        <v>265</v>
      </c>
      <c r="F50" s="24"/>
      <c r="H50" s="25"/>
      <c r="I50" s="26"/>
    </row>
    <row r="51" spans="1:20" ht="26" x14ac:dyDescent="0.3">
      <c r="A51" s="4" t="s">
        <v>99</v>
      </c>
      <c r="B51" s="32">
        <v>284</v>
      </c>
      <c r="C51" s="23">
        <v>0</v>
      </c>
      <c r="F51" s="24"/>
      <c r="G51" s="22"/>
      <c r="H51" s="25"/>
      <c r="I51" s="26"/>
    </row>
    <row r="52" spans="1:20" ht="12.5" x14ac:dyDescent="0.25">
      <c r="A52" s="22" t="s">
        <v>100</v>
      </c>
      <c r="B52" s="23">
        <v>230</v>
      </c>
      <c r="C52" s="23">
        <v>230</v>
      </c>
      <c r="F52" s="24"/>
      <c r="G52" s="22"/>
      <c r="H52" s="25"/>
      <c r="I52" s="26"/>
    </row>
    <row r="53" spans="1:20" ht="12.5" x14ac:dyDescent="0.25">
      <c r="A53" s="22" t="s">
        <v>101</v>
      </c>
      <c r="B53" s="23">
        <v>219</v>
      </c>
      <c r="C53" s="23">
        <v>219</v>
      </c>
      <c r="F53" s="24"/>
      <c r="H53" s="25"/>
      <c r="I53" s="26"/>
    </row>
    <row r="54" spans="1:20" ht="25" x14ac:dyDescent="0.25">
      <c r="A54" s="22" t="s">
        <v>102</v>
      </c>
      <c r="B54" s="22">
        <v>190</v>
      </c>
      <c r="C54" s="23">
        <v>0</v>
      </c>
      <c r="H54" s="25"/>
      <c r="I54" s="26"/>
    </row>
    <row r="55" spans="1:20" ht="12.5" x14ac:dyDescent="0.25">
      <c r="A55" s="22" t="s">
        <v>103</v>
      </c>
      <c r="B55" s="23">
        <v>170</v>
      </c>
      <c r="C55" s="23">
        <v>170</v>
      </c>
      <c r="F55" s="24"/>
      <c r="G55" s="22"/>
      <c r="H55" s="25"/>
      <c r="I55" s="26"/>
    </row>
    <row r="56" spans="1:20" ht="12.5" x14ac:dyDescent="0.25">
      <c r="A56" s="22" t="s">
        <v>104</v>
      </c>
      <c r="B56" s="23">
        <v>90</v>
      </c>
      <c r="C56" s="23">
        <v>90</v>
      </c>
      <c r="F56" s="24"/>
      <c r="H56" s="25"/>
      <c r="I56" s="26"/>
    </row>
    <row r="57" spans="1:20" ht="12.5" x14ac:dyDescent="0.25">
      <c r="A57" s="22" t="s">
        <v>105</v>
      </c>
      <c r="B57" s="23">
        <v>75</v>
      </c>
      <c r="C57" s="23">
        <v>50</v>
      </c>
      <c r="F57" s="24"/>
      <c r="H57" s="25"/>
      <c r="I57" s="26"/>
    </row>
    <row r="58" spans="1:20" ht="12.5" x14ac:dyDescent="0.25">
      <c r="A58" s="22" t="s">
        <v>106</v>
      </c>
      <c r="B58" s="23">
        <v>75</v>
      </c>
      <c r="C58" s="23">
        <v>50</v>
      </c>
      <c r="F58" s="24"/>
      <c r="G58" s="22"/>
      <c r="H58" s="25"/>
      <c r="I58" s="26"/>
    </row>
    <row r="59" spans="1:20" ht="12.5" x14ac:dyDescent="0.25">
      <c r="A59" s="22" t="s">
        <v>107</v>
      </c>
      <c r="B59" s="23">
        <v>75</v>
      </c>
      <c r="C59" s="23">
        <v>50</v>
      </c>
      <c r="G59" s="22"/>
      <c r="H59" s="25"/>
      <c r="I59" s="26"/>
    </row>
    <row r="60" spans="1:20" ht="25" x14ac:dyDescent="0.25">
      <c r="A60" s="22" t="s">
        <v>108</v>
      </c>
      <c r="B60" s="23">
        <v>75</v>
      </c>
      <c r="C60" s="30">
        <v>50</v>
      </c>
      <c r="F60" s="24"/>
      <c r="H60" s="25"/>
      <c r="I60" s="26"/>
    </row>
    <row r="61" spans="1:20" ht="25" x14ac:dyDescent="0.25">
      <c r="A61" s="22" t="s">
        <v>109</v>
      </c>
      <c r="B61" s="23">
        <v>75</v>
      </c>
      <c r="C61" s="23">
        <v>50</v>
      </c>
      <c r="F61" s="24"/>
      <c r="H61" s="25"/>
      <c r="I61" s="26"/>
    </row>
    <row r="62" spans="1:20" ht="25" x14ac:dyDescent="0.25">
      <c r="A62" s="22" t="s">
        <v>110</v>
      </c>
      <c r="B62" s="23">
        <v>75</v>
      </c>
      <c r="C62" s="23">
        <v>50</v>
      </c>
      <c r="F62" s="24"/>
      <c r="H62" s="25"/>
      <c r="I62" s="26"/>
    </row>
    <row r="63" spans="1:20" ht="25" x14ac:dyDescent="0.25">
      <c r="A63" s="22" t="s">
        <v>111</v>
      </c>
      <c r="B63" s="23">
        <v>75</v>
      </c>
      <c r="C63" s="23">
        <v>50</v>
      </c>
      <c r="F63" s="24"/>
      <c r="H63" s="25"/>
      <c r="I63" s="26"/>
    </row>
    <row r="64" spans="1:20" ht="13" x14ac:dyDescent="0.3">
      <c r="A64" s="22" t="s">
        <v>112</v>
      </c>
      <c r="B64" s="23">
        <v>75</v>
      </c>
      <c r="C64" s="23">
        <v>600</v>
      </c>
      <c r="D64" s="22"/>
      <c r="F64" s="31"/>
      <c r="G64" s="4"/>
      <c r="H64" s="25"/>
      <c r="I64" s="2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9" ht="12.5" x14ac:dyDescent="0.25">
      <c r="A65" s="22" t="s">
        <v>113</v>
      </c>
      <c r="B65" s="23">
        <v>75</v>
      </c>
      <c r="C65" s="23">
        <v>50</v>
      </c>
      <c r="F65" s="24"/>
      <c r="G65" s="22"/>
      <c r="H65" s="25"/>
      <c r="I65" s="26"/>
    </row>
    <row r="66" spans="1:9" ht="12.5" x14ac:dyDescent="0.25">
      <c r="A66" s="22" t="s">
        <v>53</v>
      </c>
      <c r="B66" s="23">
        <v>75</v>
      </c>
      <c r="C66" s="23">
        <v>50</v>
      </c>
      <c r="F66" s="24"/>
      <c r="G66" s="22"/>
      <c r="H66" s="25"/>
      <c r="I66" s="26"/>
    </row>
    <row r="67" spans="1:9" ht="25" x14ac:dyDescent="0.25">
      <c r="A67" s="22" t="s">
        <v>114</v>
      </c>
      <c r="B67" s="23">
        <v>75</v>
      </c>
      <c r="C67" s="23">
        <v>50</v>
      </c>
      <c r="H67" s="25"/>
      <c r="I67" s="26"/>
    </row>
    <row r="68" spans="1:9" ht="25" x14ac:dyDescent="0.25">
      <c r="A68" s="22" t="s">
        <v>115</v>
      </c>
      <c r="B68" s="23">
        <v>75</v>
      </c>
      <c r="C68" s="23">
        <v>0</v>
      </c>
      <c r="F68" s="24"/>
      <c r="H68" s="25"/>
      <c r="I68" s="26"/>
    </row>
    <row r="69" spans="1:9" ht="12.5" x14ac:dyDescent="0.25">
      <c r="A69" s="22" t="s">
        <v>116</v>
      </c>
      <c r="B69" s="23">
        <v>75</v>
      </c>
      <c r="C69" s="23">
        <v>50</v>
      </c>
      <c r="F69" s="24"/>
      <c r="H69" s="25"/>
      <c r="I69" s="26"/>
    </row>
    <row r="70" spans="1:9" ht="12.5" x14ac:dyDescent="0.25">
      <c r="A70" s="22" t="s">
        <v>117</v>
      </c>
      <c r="B70" s="23">
        <v>75</v>
      </c>
      <c r="C70" s="23">
        <v>50</v>
      </c>
      <c r="F70" s="24"/>
      <c r="H70" s="25"/>
      <c r="I70" s="26"/>
    </row>
    <row r="71" spans="1:9" ht="12.5" x14ac:dyDescent="0.25">
      <c r="A71" s="22" t="s">
        <v>118</v>
      </c>
      <c r="B71" s="23">
        <v>75</v>
      </c>
      <c r="C71" s="23">
        <v>50</v>
      </c>
      <c r="F71" s="24"/>
      <c r="H71" s="25"/>
      <c r="I71" s="26"/>
    </row>
    <row r="72" spans="1:9" ht="12.5" x14ac:dyDescent="0.25">
      <c r="A72" s="22" t="s">
        <v>119</v>
      </c>
      <c r="B72" s="23">
        <v>75</v>
      </c>
      <c r="C72" s="33">
        <v>50</v>
      </c>
      <c r="F72" s="24"/>
      <c r="H72" s="25"/>
      <c r="I72" s="26"/>
    </row>
    <row r="73" spans="1:9" ht="12.5" x14ac:dyDescent="0.25">
      <c r="A73" s="22" t="s">
        <v>120</v>
      </c>
      <c r="B73" s="23">
        <v>75</v>
      </c>
      <c r="C73" s="33">
        <v>50</v>
      </c>
      <c r="F73" s="24"/>
      <c r="G73" s="22"/>
      <c r="H73" s="25"/>
      <c r="I73" s="26"/>
    </row>
    <row r="74" spans="1:9" ht="12.5" x14ac:dyDescent="0.25">
      <c r="A74" s="22" t="s">
        <v>121</v>
      </c>
      <c r="B74" s="23">
        <v>75</v>
      </c>
      <c r="C74" s="33">
        <v>50</v>
      </c>
      <c r="H74" s="25"/>
      <c r="I74" s="26"/>
    </row>
    <row r="75" spans="1:9" ht="12.5" x14ac:dyDescent="0.25">
      <c r="A75" s="22" t="s">
        <v>122</v>
      </c>
      <c r="B75" s="23">
        <v>75</v>
      </c>
      <c r="C75" s="33">
        <v>50</v>
      </c>
      <c r="F75" s="24"/>
      <c r="H75" s="25"/>
      <c r="I75" s="26"/>
    </row>
    <row r="76" spans="1:9" ht="12.5" x14ac:dyDescent="0.25">
      <c r="A76" s="22" t="s">
        <v>123</v>
      </c>
      <c r="B76" s="23">
        <v>75</v>
      </c>
      <c r="C76" s="33">
        <v>50</v>
      </c>
      <c r="F76" s="24"/>
      <c r="H76" s="25"/>
      <c r="I76" s="26"/>
    </row>
    <row r="77" spans="1:9" ht="12.5" x14ac:dyDescent="0.25">
      <c r="A77" s="22" t="s">
        <v>124</v>
      </c>
      <c r="B77" s="23">
        <v>75</v>
      </c>
      <c r="C77" s="33">
        <v>50</v>
      </c>
      <c r="H77" s="25"/>
      <c r="I77" s="26"/>
    </row>
    <row r="78" spans="1:9" ht="12.5" x14ac:dyDescent="0.25">
      <c r="A78" s="22" t="s">
        <v>125</v>
      </c>
      <c r="B78" s="23">
        <v>75</v>
      </c>
      <c r="C78" s="33">
        <v>50</v>
      </c>
      <c r="H78" s="25"/>
      <c r="I78" s="26"/>
    </row>
    <row r="79" spans="1:9" ht="25" x14ac:dyDescent="0.25">
      <c r="A79" s="22" t="s">
        <v>126</v>
      </c>
      <c r="B79" s="23">
        <v>75</v>
      </c>
      <c r="C79" s="33">
        <v>50</v>
      </c>
      <c r="H79" s="25"/>
      <c r="I79" s="26"/>
    </row>
    <row r="80" spans="1:9" ht="25" x14ac:dyDescent="0.25">
      <c r="A80" s="22" t="s">
        <v>127</v>
      </c>
      <c r="B80" s="23">
        <v>75</v>
      </c>
      <c r="C80" s="33">
        <v>50</v>
      </c>
      <c r="H80" s="25"/>
      <c r="I80" s="26"/>
    </row>
    <row r="81" spans="1:9" ht="12.5" x14ac:dyDescent="0.25">
      <c r="A81" s="22" t="s">
        <v>128</v>
      </c>
      <c r="B81" s="23">
        <v>50</v>
      </c>
      <c r="C81" s="33">
        <v>50</v>
      </c>
      <c r="G81" s="22"/>
      <c r="H81" s="25"/>
      <c r="I81" s="26"/>
    </row>
    <row r="82" spans="1:9" ht="12.5" x14ac:dyDescent="0.25">
      <c r="A82" s="22" t="s">
        <v>129</v>
      </c>
      <c r="B82" s="23">
        <v>50</v>
      </c>
      <c r="C82" s="33">
        <v>50</v>
      </c>
      <c r="G82" s="22"/>
      <c r="H82" s="25"/>
      <c r="I82" s="26"/>
    </row>
    <row r="83" spans="1:9" ht="12.5" x14ac:dyDescent="0.25">
      <c r="A83" s="22" t="s">
        <v>130</v>
      </c>
      <c r="B83" s="22">
        <v>50</v>
      </c>
      <c r="C83" s="33">
        <v>50</v>
      </c>
      <c r="G83" s="22"/>
      <c r="H83" s="25"/>
      <c r="I83" s="26"/>
    </row>
    <row r="84" spans="1:9" ht="12.5" x14ac:dyDescent="0.25">
      <c r="A84" s="22"/>
      <c r="G84" s="22"/>
      <c r="H84" s="25"/>
      <c r="I84" s="26"/>
    </row>
    <row r="85" spans="1:9" ht="12.5" x14ac:dyDescent="0.25">
      <c r="A85" s="22" t="s">
        <v>30</v>
      </c>
      <c r="B85" s="30">
        <f>SUM(B2:B84)</f>
        <v>80770</v>
      </c>
      <c r="C85" s="30">
        <f>SUM(C2:C83)</f>
        <v>62816</v>
      </c>
      <c r="H85" s="25"/>
      <c r="I85" s="26"/>
    </row>
    <row r="86" spans="1:9" ht="12.5" x14ac:dyDescent="0.25">
      <c r="G86" s="22"/>
      <c r="H86" s="25"/>
      <c r="I86" s="26"/>
    </row>
    <row r="87" spans="1:9" ht="12.5" x14ac:dyDescent="0.25">
      <c r="G87" s="22"/>
      <c r="H87" s="25"/>
      <c r="I87" s="26"/>
    </row>
    <row r="88" spans="1:9" ht="12.5" x14ac:dyDescent="0.25">
      <c r="H88" s="25"/>
      <c r="I88" s="26"/>
    </row>
    <row r="89" spans="1:9" ht="12.5" x14ac:dyDescent="0.25">
      <c r="H89" s="25"/>
      <c r="I89" s="26"/>
    </row>
    <row r="90" spans="1:9" ht="12.5" x14ac:dyDescent="0.25">
      <c r="C90" s="30"/>
      <c r="D90" s="34"/>
      <c r="H90" s="25"/>
      <c r="I90" s="26"/>
    </row>
    <row r="91" spans="1:9" ht="12.5" x14ac:dyDescent="0.25">
      <c r="C91" s="30"/>
      <c r="D91" s="34"/>
      <c r="H91" s="25"/>
      <c r="I91" s="26"/>
    </row>
    <row r="92" spans="1:9" ht="12.5" x14ac:dyDescent="0.25">
      <c r="C92" s="30"/>
      <c r="D92" s="34"/>
      <c r="H92" s="25"/>
      <c r="I92" s="26"/>
    </row>
    <row r="93" spans="1:9" ht="12.5" x14ac:dyDescent="0.25">
      <c r="C93" s="30"/>
      <c r="D93" s="34"/>
      <c r="H93" s="25"/>
      <c r="I93" s="26"/>
    </row>
    <row r="94" spans="1:9" ht="12.5" x14ac:dyDescent="0.25">
      <c r="C94" s="30"/>
      <c r="D94" s="34"/>
      <c r="H94" s="25"/>
      <c r="I94" s="26"/>
    </row>
    <row r="95" spans="1:9" ht="12.5" x14ac:dyDescent="0.25">
      <c r="C95" s="30"/>
      <c r="D95" s="34"/>
      <c r="H95" s="25"/>
      <c r="I95" s="26"/>
    </row>
    <row r="96" spans="1:9" ht="12.5" x14ac:dyDescent="0.25">
      <c r="C96" s="30"/>
      <c r="D96" s="34"/>
      <c r="H96" s="25"/>
      <c r="I96" s="26"/>
    </row>
    <row r="97" spans="3:9" ht="12.5" x14ac:dyDescent="0.25">
      <c r="C97" s="30"/>
      <c r="D97" s="34"/>
      <c r="H97" s="25"/>
      <c r="I97" s="26"/>
    </row>
    <row r="98" spans="3:9" ht="12.5" x14ac:dyDescent="0.25">
      <c r="C98" s="30"/>
      <c r="D98" s="34"/>
      <c r="H98" s="25"/>
      <c r="I98" s="26"/>
    </row>
    <row r="99" spans="3:9" ht="12.5" x14ac:dyDescent="0.25">
      <c r="C99" s="30"/>
      <c r="D99" s="34"/>
      <c r="H99" s="25"/>
      <c r="I99" s="26"/>
    </row>
  </sheetData>
  <conditionalFormatting sqref="C2:C73">
    <cfRule type="cellIs" dxfId="76" priority="1" operator="between">
      <formula>0</formula>
      <formula>100</formula>
    </cfRule>
  </conditionalFormatting>
  <conditionalFormatting sqref="I1">
    <cfRule type="cellIs" dxfId="75" priority="2" operator="lessThan">
      <formula>0.25</formula>
    </cfRule>
  </conditionalFormatting>
  <conditionalFormatting sqref="H1">
    <cfRule type="cellIs" dxfId="74" priority="3" operator="greaterThan">
      <formula>0</formula>
    </cfRule>
  </conditionalFormatting>
  <conditionalFormatting sqref="Q1">
    <cfRule type="cellIs" dxfId="73" priority="4" operator="greaterThan">
      <formula>5000</formula>
    </cfRule>
  </conditionalFormatting>
  <conditionalFormatting sqref="C1">
    <cfRule type="cellIs" dxfId="72" priority="5" operator="greaterThan">
      <formula>10000</formula>
    </cfRule>
  </conditionalFormatting>
  <conditionalFormatting sqref="O1">
    <cfRule type="cellIs" dxfId="71" priority="6" operator="greaterThan">
      <formula>10000</formula>
    </cfRule>
  </conditionalFormatting>
  <conditionalFormatting sqref="H1">
    <cfRule type="cellIs" dxfId="70" priority="7" operator="greaterThan">
      <formula>1000</formula>
    </cfRule>
  </conditionalFormatting>
  <conditionalFormatting sqref="Q1">
    <cfRule type="cellIs" dxfId="69" priority="8" operator="greaterThan">
      <formula>1000</formula>
    </cfRule>
  </conditionalFormatting>
  <conditionalFormatting sqref="I1">
    <cfRule type="cellIs" dxfId="68" priority="9" operator="lessThan">
      <formula>0.5</formula>
    </cfRule>
  </conditionalFormatting>
  <conditionalFormatting sqref="C1">
    <cfRule type="cellIs" dxfId="67" priority="10" operator="greaterThan">
      <formula>5000</formula>
    </cfRule>
  </conditionalFormatting>
  <conditionalFormatting sqref="O1">
    <cfRule type="cellIs" dxfId="66" priority="11" operator="greaterThan">
      <formula>5000</formula>
    </cfRule>
  </conditionalFormatting>
  <conditionalFormatting sqref="C2:C73">
    <cfRule type="cellIs" dxfId="65" priority="12" operator="between">
      <formula>100</formula>
      <formula>500</formula>
    </cfRule>
  </conditionalFormatting>
  <conditionalFormatting sqref="H1">
    <cfRule type="cellIs" dxfId="64" priority="13" operator="greaterThan">
      <formula>500</formula>
    </cfRule>
  </conditionalFormatting>
  <conditionalFormatting sqref="Q1">
    <cfRule type="cellIs" dxfId="63" priority="14" operator="greaterThan">
      <formula>500</formula>
    </cfRule>
  </conditionalFormatting>
  <conditionalFormatting sqref="C2:C73">
    <cfRule type="cellIs" dxfId="62" priority="15" operator="between">
      <formula>500</formula>
      <formula>1000</formula>
    </cfRule>
  </conditionalFormatting>
  <conditionalFormatting sqref="C1">
    <cfRule type="cellIs" dxfId="61" priority="16" operator="greaterThan">
      <formula>1000</formula>
    </cfRule>
  </conditionalFormatting>
  <conditionalFormatting sqref="O1">
    <cfRule type="cellIs" dxfId="60" priority="17" operator="greaterThan">
      <formula>1000</formula>
    </cfRule>
  </conditionalFormatting>
  <conditionalFormatting sqref="I1">
    <cfRule type="cellIs" dxfId="59" priority="18" operator="lessThan">
      <formula>0.75</formula>
    </cfRule>
  </conditionalFormatting>
  <conditionalFormatting sqref="C1">
    <cfRule type="cellIs" dxfId="58" priority="19" operator="greaterThan">
      <formula>50</formula>
    </cfRule>
  </conditionalFormatting>
  <conditionalFormatting sqref="O1">
    <cfRule type="cellIs" dxfId="57" priority="20" operator="greaterThan">
      <formula>50</formula>
    </cfRule>
  </conditionalFormatting>
  <conditionalFormatting sqref="C2:C73">
    <cfRule type="cellIs" dxfId="56" priority="21" operator="between">
      <formula>1000</formula>
      <formula>5000</formula>
    </cfRule>
  </conditionalFormatting>
  <conditionalFormatting sqref="H1">
    <cfRule type="cellIs" dxfId="55" priority="22" operator="greaterThan">
      <formula>0</formula>
    </cfRule>
  </conditionalFormatting>
  <conditionalFormatting sqref="Q1">
    <cfRule type="cellIs" dxfId="54" priority="23" operator="greaterThan">
      <formula>0</formula>
    </cfRule>
  </conditionalFormatting>
  <conditionalFormatting sqref="I1">
    <cfRule type="cellIs" dxfId="53" priority="24" operator="lessThan">
      <formula>0.999</formula>
    </cfRule>
  </conditionalFormatting>
  <conditionalFormatting sqref="H1">
    <cfRule type="cellIs" dxfId="52" priority="25" operator="equal">
      <formula>0</formula>
    </cfRule>
  </conditionalFormatting>
  <conditionalFormatting sqref="Q1">
    <cfRule type="cellIs" dxfId="51" priority="26" operator="equal">
      <formula>0</formula>
    </cfRule>
  </conditionalFormatting>
  <conditionalFormatting sqref="C2:C73">
    <cfRule type="cellIs" dxfId="50" priority="27" operator="between">
      <formula>5000</formula>
      <formula>10000</formula>
    </cfRule>
  </conditionalFormatting>
  <conditionalFormatting sqref="I1">
    <cfRule type="cellIs" dxfId="49" priority="28" operator="equal">
      <formula>1</formula>
    </cfRule>
  </conditionalFormatting>
  <conditionalFormatting sqref="C1">
    <cfRule type="cellIs" dxfId="48" priority="29" operator="lessThan">
      <formula>51</formula>
    </cfRule>
  </conditionalFormatting>
  <conditionalFormatting sqref="O1">
    <cfRule type="cellIs" dxfId="47" priority="30" operator="lessThan">
      <formula>51</formula>
    </cfRule>
  </conditionalFormatting>
  <conditionalFormatting sqref="C2:C73">
    <cfRule type="cellIs" dxfId="46" priority="31" operator="between">
      <formula>10000</formula>
      <formula>50000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2.75" customHeight="1" x14ac:dyDescent="0.25"/>
  <cols>
    <col min="1" max="2" width="17.26953125" customWidth="1"/>
    <col min="5" max="5" width="21" customWidth="1"/>
    <col min="6" max="6" width="23.453125" customWidth="1"/>
    <col min="7" max="20" width="17.26953125" customWidth="1"/>
  </cols>
  <sheetData>
    <row r="1" spans="1:18" x14ac:dyDescent="0.35">
      <c r="A1" s="13" t="s">
        <v>48</v>
      </c>
      <c r="B1" s="14" t="s">
        <v>39</v>
      </c>
      <c r="C1" s="14" t="s">
        <v>22</v>
      </c>
      <c r="F1" s="13"/>
      <c r="G1" s="16"/>
      <c r="H1" s="14"/>
      <c r="I1" s="18"/>
      <c r="K1" s="19" t="s">
        <v>49</v>
      </c>
      <c r="L1" s="20"/>
      <c r="M1" s="21"/>
      <c r="N1" s="16"/>
      <c r="O1" s="16"/>
      <c r="P1" s="16"/>
      <c r="Q1" s="16"/>
      <c r="R1" s="20"/>
    </row>
    <row r="2" spans="1:18" ht="12.75" customHeight="1" x14ac:dyDescent="0.25">
      <c r="A2" s="24" t="s">
        <v>98</v>
      </c>
      <c r="B2" s="23">
        <v>280</v>
      </c>
      <c r="C2" s="23">
        <v>75</v>
      </c>
      <c r="F2" s="24"/>
      <c r="H2" s="30"/>
      <c r="I2" s="26"/>
    </row>
    <row r="3" spans="1:18" ht="12.75" customHeight="1" x14ac:dyDescent="0.25">
      <c r="A3" s="24" t="s">
        <v>131</v>
      </c>
      <c r="B3" s="23">
        <v>95</v>
      </c>
      <c r="C3" s="23">
        <v>95</v>
      </c>
      <c r="H3" s="30"/>
      <c r="I3" s="26"/>
    </row>
    <row r="4" spans="1:18" ht="12.75" customHeight="1" x14ac:dyDescent="0.25">
      <c r="A4" s="24" t="s">
        <v>78</v>
      </c>
      <c r="B4" s="23">
        <v>1210</v>
      </c>
      <c r="C4" s="23">
        <v>1210</v>
      </c>
      <c r="F4" s="24"/>
      <c r="H4" s="30"/>
      <c r="I4" s="26"/>
    </row>
    <row r="5" spans="1:18" ht="12.75" customHeight="1" x14ac:dyDescent="0.25">
      <c r="A5" s="24" t="s">
        <v>132</v>
      </c>
      <c r="B5" s="23">
        <v>2610</v>
      </c>
      <c r="C5" s="23">
        <v>2610</v>
      </c>
      <c r="H5" s="30"/>
      <c r="I5" s="26"/>
    </row>
    <row r="6" spans="1:18" ht="12.75" customHeight="1" x14ac:dyDescent="0.25">
      <c r="A6" s="24" t="s">
        <v>133</v>
      </c>
      <c r="B6" s="23">
        <v>960</v>
      </c>
      <c r="C6" s="23">
        <v>0</v>
      </c>
      <c r="H6" s="30"/>
      <c r="I6" s="26"/>
    </row>
    <row r="7" spans="1:18" ht="12.75" customHeight="1" x14ac:dyDescent="0.25">
      <c r="A7" s="24" t="s">
        <v>134</v>
      </c>
      <c r="B7" s="23">
        <v>706</v>
      </c>
      <c r="C7" s="23">
        <v>706</v>
      </c>
      <c r="F7" s="24"/>
      <c r="H7" s="30"/>
      <c r="I7" s="26"/>
      <c r="K7" s="27">
        <v>1000</v>
      </c>
    </row>
    <row r="8" spans="1:18" ht="12.75" customHeight="1" x14ac:dyDescent="0.25">
      <c r="A8" s="24" t="s">
        <v>135</v>
      </c>
      <c r="B8" s="23">
        <v>75</v>
      </c>
      <c r="C8" s="23">
        <v>50</v>
      </c>
      <c r="F8" s="24"/>
      <c r="H8" s="30"/>
      <c r="I8" s="26"/>
    </row>
    <row r="9" spans="1:18" ht="12.75" customHeight="1" x14ac:dyDescent="0.25">
      <c r="A9" s="24" t="s">
        <v>136</v>
      </c>
      <c r="B9" s="23">
        <v>75</v>
      </c>
      <c r="C9" s="23">
        <v>50</v>
      </c>
      <c r="H9" s="30"/>
      <c r="I9" s="26"/>
    </row>
    <row r="10" spans="1:18" ht="12.75" customHeight="1" x14ac:dyDescent="0.25">
      <c r="A10" s="24" t="s">
        <v>107</v>
      </c>
      <c r="B10" s="23">
        <v>75</v>
      </c>
      <c r="C10" s="23">
        <v>50</v>
      </c>
      <c r="F10" s="24"/>
      <c r="H10" s="30"/>
      <c r="I10" s="26"/>
    </row>
    <row r="11" spans="1:18" ht="12.75" customHeight="1" x14ac:dyDescent="0.25">
      <c r="A11" s="24" t="s">
        <v>82</v>
      </c>
      <c r="B11" s="23">
        <v>746</v>
      </c>
      <c r="C11" s="30">
        <f>746-25-15</f>
        <v>706</v>
      </c>
      <c r="F11" s="24"/>
      <c r="H11" s="30"/>
      <c r="I11" s="26"/>
    </row>
    <row r="12" spans="1:18" ht="12.75" customHeight="1" x14ac:dyDescent="0.25">
      <c r="A12" s="24" t="s">
        <v>137</v>
      </c>
      <c r="B12" s="23">
        <v>275</v>
      </c>
      <c r="C12" s="23">
        <v>0</v>
      </c>
      <c r="F12" s="24"/>
      <c r="H12" s="30"/>
      <c r="I12" s="26"/>
    </row>
    <row r="13" spans="1:18" ht="12.75" customHeight="1" x14ac:dyDescent="0.25">
      <c r="A13" s="24" t="s">
        <v>138</v>
      </c>
      <c r="B13" s="23">
        <v>75</v>
      </c>
      <c r="C13" s="23">
        <v>50</v>
      </c>
      <c r="F13" s="24"/>
      <c r="H13" s="30"/>
      <c r="I13" s="26"/>
    </row>
    <row r="14" spans="1:18" ht="12.75" customHeight="1" x14ac:dyDescent="0.25">
      <c r="A14" s="24" t="s">
        <v>139</v>
      </c>
      <c r="B14" s="23">
        <v>2500</v>
      </c>
      <c r="C14" s="23">
        <v>0</v>
      </c>
      <c r="F14" s="24"/>
      <c r="H14" s="30"/>
      <c r="I14" s="26"/>
    </row>
    <row r="15" spans="1:18" ht="12.75" customHeight="1" x14ac:dyDescent="0.25">
      <c r="A15" s="24" t="s">
        <v>140</v>
      </c>
      <c r="B15" s="23">
        <v>1750</v>
      </c>
      <c r="C15" s="23">
        <v>1500</v>
      </c>
      <c r="F15" s="24"/>
      <c r="H15" s="30"/>
      <c r="I15" s="26"/>
    </row>
    <row r="16" spans="1:18" ht="12.75" customHeight="1" x14ac:dyDescent="0.25">
      <c r="A16" s="24" t="s">
        <v>141</v>
      </c>
      <c r="B16" s="23">
        <v>510</v>
      </c>
      <c r="C16" s="23">
        <v>0</v>
      </c>
      <c r="F16" s="24"/>
      <c r="H16" s="30"/>
      <c r="I16" s="26"/>
    </row>
    <row r="17" spans="1:9" ht="12.75" customHeight="1" x14ac:dyDescent="0.25">
      <c r="A17" s="24" t="s">
        <v>142</v>
      </c>
      <c r="B17" s="23">
        <v>150</v>
      </c>
      <c r="C17" s="23">
        <v>0</v>
      </c>
      <c r="F17" s="24"/>
      <c r="H17" s="30"/>
      <c r="I17" s="26"/>
    </row>
    <row r="18" spans="1:9" ht="12.75" customHeight="1" x14ac:dyDescent="0.25">
      <c r="A18" s="24" t="s">
        <v>143</v>
      </c>
      <c r="B18" s="23">
        <v>4500</v>
      </c>
      <c r="C18" s="23">
        <v>4500</v>
      </c>
      <c r="F18" s="24"/>
      <c r="H18" s="30"/>
      <c r="I18" s="26"/>
    </row>
    <row r="19" spans="1:9" ht="12.5" x14ac:dyDescent="0.25">
      <c r="A19" s="24" t="s">
        <v>144</v>
      </c>
      <c r="B19" s="23">
        <v>75</v>
      </c>
      <c r="C19" s="23">
        <v>50</v>
      </c>
      <c r="F19" s="24"/>
      <c r="H19" s="30"/>
      <c r="I19" s="26"/>
    </row>
    <row r="20" spans="1:9" ht="12.5" x14ac:dyDescent="0.25">
      <c r="A20" s="24" t="s">
        <v>145</v>
      </c>
      <c r="B20" s="23">
        <v>75</v>
      </c>
      <c r="C20" s="23">
        <v>50</v>
      </c>
      <c r="F20" s="24"/>
      <c r="H20" s="30"/>
      <c r="I20" s="26"/>
    </row>
    <row r="21" spans="1:9" ht="12.5" x14ac:dyDescent="0.25">
      <c r="A21" s="24" t="s">
        <v>146</v>
      </c>
      <c r="B21" s="23">
        <v>75</v>
      </c>
      <c r="C21" s="23">
        <v>75</v>
      </c>
      <c r="F21" s="24"/>
      <c r="H21" s="30"/>
      <c r="I21" s="26"/>
    </row>
    <row r="22" spans="1:9" ht="12.5" x14ac:dyDescent="0.25">
      <c r="A22" s="24" t="s">
        <v>72</v>
      </c>
      <c r="B22" s="23">
        <v>1660</v>
      </c>
      <c r="C22" s="23">
        <v>1650</v>
      </c>
      <c r="H22" s="30"/>
      <c r="I22" s="26"/>
    </row>
    <row r="23" spans="1:9" ht="12.5" x14ac:dyDescent="0.25">
      <c r="A23" s="24" t="s">
        <v>147</v>
      </c>
      <c r="B23" s="23">
        <v>130</v>
      </c>
      <c r="C23" s="23">
        <v>50</v>
      </c>
      <c r="F23" s="24"/>
      <c r="H23" s="30"/>
      <c r="I23" s="26"/>
    </row>
    <row r="24" spans="1:9" ht="12.5" x14ac:dyDescent="0.25">
      <c r="A24" s="24" t="s">
        <v>148</v>
      </c>
      <c r="B24" s="23">
        <v>75</v>
      </c>
      <c r="C24" s="23">
        <v>50</v>
      </c>
      <c r="F24" s="24"/>
      <c r="H24" s="30"/>
      <c r="I24" s="26"/>
    </row>
    <row r="25" spans="1:9" ht="12.5" x14ac:dyDescent="0.25">
      <c r="A25" s="24" t="s">
        <v>149</v>
      </c>
      <c r="B25" s="23">
        <v>7575</v>
      </c>
      <c r="C25" s="23">
        <v>2075</v>
      </c>
      <c r="F25" s="24"/>
      <c r="H25" s="30"/>
      <c r="I25" s="26"/>
    </row>
    <row r="26" spans="1:9" ht="12.5" x14ac:dyDescent="0.25">
      <c r="A26" s="24" t="s">
        <v>150</v>
      </c>
      <c r="B26" s="23">
        <v>75</v>
      </c>
      <c r="C26" s="23">
        <v>50</v>
      </c>
      <c r="F26" s="24"/>
      <c r="H26" s="30"/>
      <c r="I26" s="26"/>
    </row>
    <row r="27" spans="1:9" ht="12.5" x14ac:dyDescent="0.25">
      <c r="A27" s="24" t="s">
        <v>103</v>
      </c>
      <c r="B27" s="23">
        <v>75</v>
      </c>
      <c r="C27" s="23">
        <v>50</v>
      </c>
      <c r="F27" s="24"/>
      <c r="H27" s="30"/>
      <c r="I27" s="26"/>
    </row>
    <row r="28" spans="1:9" ht="12.5" x14ac:dyDescent="0.25">
      <c r="A28" s="24" t="s">
        <v>112</v>
      </c>
      <c r="B28" s="23">
        <v>625</v>
      </c>
      <c r="C28" s="23">
        <v>625</v>
      </c>
      <c r="F28" s="24"/>
      <c r="H28" s="30"/>
      <c r="I28" s="26"/>
    </row>
    <row r="29" spans="1:9" ht="25" x14ac:dyDescent="0.25">
      <c r="A29" s="24" t="s">
        <v>151</v>
      </c>
      <c r="B29" s="23">
        <v>75</v>
      </c>
      <c r="C29" s="23">
        <v>50</v>
      </c>
      <c r="F29" s="24"/>
      <c r="H29" s="30"/>
      <c r="I29" s="26"/>
    </row>
    <row r="30" spans="1:9" ht="25" x14ac:dyDescent="0.25">
      <c r="A30" s="24" t="s">
        <v>83</v>
      </c>
      <c r="B30" s="23">
        <v>2714</v>
      </c>
      <c r="C30" s="23">
        <v>2714</v>
      </c>
      <c r="F30" s="24"/>
      <c r="H30" s="30"/>
      <c r="I30" s="26"/>
    </row>
    <row r="31" spans="1:9" ht="25" x14ac:dyDescent="0.25">
      <c r="A31" s="24" t="s">
        <v>152</v>
      </c>
      <c r="B31" s="23">
        <v>75</v>
      </c>
      <c r="C31" s="23">
        <v>50</v>
      </c>
      <c r="F31" s="24"/>
      <c r="H31" s="30"/>
      <c r="I31" s="26"/>
    </row>
    <row r="32" spans="1:9" ht="12.5" x14ac:dyDescent="0.25">
      <c r="A32" s="24" t="s">
        <v>153</v>
      </c>
      <c r="B32" s="23">
        <v>400</v>
      </c>
      <c r="C32" s="23">
        <v>400</v>
      </c>
      <c r="F32" s="24"/>
      <c r="H32" s="30"/>
      <c r="I32" s="26"/>
    </row>
    <row r="33" spans="1:9" ht="12.5" x14ac:dyDescent="0.25">
      <c r="A33" s="24" t="s">
        <v>154</v>
      </c>
      <c r="B33" s="23">
        <v>75</v>
      </c>
      <c r="C33" s="23">
        <v>50</v>
      </c>
      <c r="F33" s="24"/>
      <c r="H33" s="30"/>
      <c r="I33" s="26"/>
    </row>
    <row r="34" spans="1:9" ht="12.5" x14ac:dyDescent="0.25">
      <c r="A34" s="24" t="s">
        <v>155</v>
      </c>
      <c r="B34" s="23">
        <v>2850</v>
      </c>
      <c r="C34" s="23">
        <v>2835</v>
      </c>
      <c r="F34" s="24"/>
      <c r="H34" s="30"/>
      <c r="I34" s="26"/>
    </row>
    <row r="35" spans="1:9" ht="12.5" x14ac:dyDescent="0.25">
      <c r="A35" s="24" t="s">
        <v>92</v>
      </c>
      <c r="B35" s="23">
        <v>595</v>
      </c>
      <c r="C35" s="23">
        <v>295</v>
      </c>
      <c r="F35" s="24"/>
      <c r="H35" s="30"/>
      <c r="I35" s="26"/>
    </row>
    <row r="36" spans="1:9" ht="12.5" x14ac:dyDescent="0.25">
      <c r="A36" s="24" t="s">
        <v>96</v>
      </c>
      <c r="B36" s="23">
        <v>400</v>
      </c>
      <c r="C36" s="23">
        <v>400</v>
      </c>
      <c r="F36" s="24"/>
      <c r="H36" s="30"/>
      <c r="I36" s="26"/>
    </row>
    <row r="37" spans="1:9" ht="12.5" x14ac:dyDescent="0.25">
      <c r="A37" s="24" t="s">
        <v>53</v>
      </c>
      <c r="B37" s="23">
        <v>75</v>
      </c>
      <c r="C37" s="23">
        <v>50</v>
      </c>
      <c r="F37" s="24"/>
      <c r="H37" s="30"/>
      <c r="I37" s="26"/>
    </row>
    <row r="38" spans="1:9" ht="12.5" x14ac:dyDescent="0.25">
      <c r="A38" s="24" t="s">
        <v>54</v>
      </c>
      <c r="B38" s="23">
        <v>1098</v>
      </c>
      <c r="C38" s="23">
        <v>0</v>
      </c>
      <c r="F38" s="24"/>
      <c r="H38" s="30"/>
      <c r="I38" s="26"/>
    </row>
    <row r="39" spans="1:9" ht="12.5" x14ac:dyDescent="0.25">
      <c r="A39" s="24" t="s">
        <v>156</v>
      </c>
      <c r="B39" s="23">
        <v>75</v>
      </c>
      <c r="C39" s="23">
        <v>50</v>
      </c>
      <c r="F39" s="24"/>
      <c r="H39" s="30"/>
      <c r="I39" s="26"/>
    </row>
    <row r="40" spans="1:9" ht="12.5" x14ac:dyDescent="0.25">
      <c r="A40" s="24" t="s">
        <v>157</v>
      </c>
      <c r="B40" s="23">
        <v>75</v>
      </c>
      <c r="C40" s="23">
        <v>50</v>
      </c>
      <c r="F40" s="24"/>
      <c r="H40" s="30"/>
      <c r="I40" s="26"/>
    </row>
    <row r="41" spans="1:9" ht="12.5" x14ac:dyDescent="0.25">
      <c r="A41" s="24" t="s">
        <v>84</v>
      </c>
      <c r="B41" s="23">
        <v>700</v>
      </c>
      <c r="C41" s="23">
        <v>550</v>
      </c>
      <c r="F41" s="24"/>
      <c r="H41" s="30"/>
      <c r="I41" s="26"/>
    </row>
    <row r="42" spans="1:9" ht="12.5" x14ac:dyDescent="0.25">
      <c r="A42" s="24" t="s">
        <v>158</v>
      </c>
      <c r="B42" s="23">
        <v>32301</v>
      </c>
      <c r="C42" s="23">
        <v>50</v>
      </c>
      <c r="F42" s="24"/>
      <c r="H42" s="30"/>
      <c r="I42" s="26"/>
    </row>
    <row r="43" spans="1:9" ht="12.5" x14ac:dyDescent="0.25">
      <c r="A43" s="24" t="s">
        <v>77</v>
      </c>
      <c r="B43" s="23">
        <v>75</v>
      </c>
      <c r="C43" s="23">
        <v>50</v>
      </c>
      <c r="F43" s="24"/>
      <c r="H43" s="30"/>
      <c r="I43" s="26"/>
    </row>
    <row r="44" spans="1:9" ht="12.5" x14ac:dyDescent="0.25">
      <c r="A44" s="24" t="s">
        <v>116</v>
      </c>
      <c r="B44" s="23">
        <v>100</v>
      </c>
      <c r="C44" s="23">
        <v>0</v>
      </c>
      <c r="F44" s="24"/>
      <c r="H44" s="30"/>
      <c r="I44" s="26"/>
    </row>
    <row r="45" spans="1:9" ht="12.5" x14ac:dyDescent="0.25">
      <c r="A45" s="24" t="s">
        <v>159</v>
      </c>
      <c r="B45" s="23">
        <v>1950</v>
      </c>
      <c r="C45" s="23">
        <v>1950</v>
      </c>
      <c r="F45" s="24"/>
      <c r="H45" s="30"/>
      <c r="I45" s="26"/>
    </row>
    <row r="46" spans="1:9" ht="12.5" x14ac:dyDescent="0.25">
      <c r="A46" s="24" t="s">
        <v>160</v>
      </c>
      <c r="B46" s="23">
        <v>75</v>
      </c>
      <c r="C46" s="23">
        <v>50</v>
      </c>
      <c r="F46" s="24"/>
      <c r="H46" s="30"/>
      <c r="I46" s="26"/>
    </row>
    <row r="47" spans="1:9" ht="12.5" x14ac:dyDescent="0.25">
      <c r="A47" s="24" t="s">
        <v>57</v>
      </c>
      <c r="B47" s="23">
        <v>5920</v>
      </c>
      <c r="C47" s="23">
        <v>5820</v>
      </c>
      <c r="F47" s="24"/>
      <c r="H47" s="30"/>
      <c r="I47" s="26"/>
    </row>
    <row r="48" spans="1:9" ht="12.5" x14ac:dyDescent="0.25">
      <c r="A48" s="24" t="s">
        <v>161</v>
      </c>
      <c r="B48" s="23">
        <v>75</v>
      </c>
      <c r="C48" s="23">
        <v>50</v>
      </c>
      <c r="F48" s="24"/>
      <c r="H48" s="30"/>
      <c r="I48" s="26"/>
    </row>
    <row r="49" spans="1:9" ht="12.5" x14ac:dyDescent="0.25">
      <c r="A49" s="24" t="s">
        <v>73</v>
      </c>
      <c r="B49" s="23">
        <v>1409</v>
      </c>
      <c r="C49" s="23">
        <v>1209</v>
      </c>
      <c r="F49" s="24"/>
      <c r="H49" s="30"/>
      <c r="I49" s="26"/>
    </row>
    <row r="50" spans="1:9" ht="12.5" x14ac:dyDescent="0.25">
      <c r="A50" s="24" t="s">
        <v>118</v>
      </c>
      <c r="B50" s="23">
        <v>300</v>
      </c>
      <c r="C50" s="23">
        <v>75</v>
      </c>
      <c r="F50" s="24"/>
      <c r="H50" s="30"/>
      <c r="I50" s="26"/>
    </row>
    <row r="51" spans="1:9" ht="12.5" x14ac:dyDescent="0.25">
      <c r="A51" s="24" t="s">
        <v>74</v>
      </c>
      <c r="B51" s="23">
        <v>2400</v>
      </c>
      <c r="C51" s="23">
        <v>2100</v>
      </c>
      <c r="F51" s="24"/>
      <c r="H51" s="30"/>
      <c r="I51" s="26"/>
    </row>
    <row r="52" spans="1:9" ht="12.5" x14ac:dyDescent="0.25">
      <c r="A52" s="24" t="s">
        <v>80</v>
      </c>
      <c r="B52" s="23">
        <v>1219</v>
      </c>
      <c r="C52" s="23">
        <v>1219</v>
      </c>
      <c r="F52" s="24"/>
      <c r="H52" s="30"/>
      <c r="I52" s="26"/>
    </row>
    <row r="53" spans="1:9" ht="12.5" x14ac:dyDescent="0.25">
      <c r="A53" s="24" t="s">
        <v>120</v>
      </c>
      <c r="B53" s="23">
        <v>13860</v>
      </c>
      <c r="C53" s="23">
        <v>0</v>
      </c>
      <c r="F53" s="24"/>
      <c r="H53" s="30"/>
      <c r="I53" s="26"/>
    </row>
    <row r="54" spans="1:9" ht="12.5" x14ac:dyDescent="0.25">
      <c r="A54" s="24" t="s">
        <v>162</v>
      </c>
      <c r="B54" s="23">
        <v>3490</v>
      </c>
      <c r="C54" s="23">
        <v>3240</v>
      </c>
      <c r="H54" s="30"/>
      <c r="I54" s="26"/>
    </row>
    <row r="55" spans="1:9" ht="12.5" x14ac:dyDescent="0.25">
      <c r="A55" s="24" t="s">
        <v>163</v>
      </c>
      <c r="B55" s="23">
        <v>1800</v>
      </c>
      <c r="C55" s="23">
        <v>0</v>
      </c>
      <c r="F55" s="24"/>
      <c r="H55" s="30"/>
      <c r="I55" s="26"/>
    </row>
    <row r="56" spans="1:9" ht="12.5" x14ac:dyDescent="0.25">
      <c r="A56" s="24" t="s">
        <v>121</v>
      </c>
      <c r="B56" s="23">
        <v>75</v>
      </c>
      <c r="C56" s="23">
        <v>50</v>
      </c>
      <c r="F56" s="24"/>
      <c r="H56" s="30"/>
      <c r="I56" s="26"/>
    </row>
    <row r="57" spans="1:9" ht="12.5" x14ac:dyDescent="0.25">
      <c r="A57" s="24" t="s">
        <v>164</v>
      </c>
      <c r="B57" s="23">
        <v>150</v>
      </c>
      <c r="C57" s="23">
        <v>150</v>
      </c>
      <c r="F57" s="24"/>
      <c r="H57" s="30"/>
      <c r="I57" s="26"/>
    </row>
    <row r="58" spans="1:9" ht="12.5" x14ac:dyDescent="0.25">
      <c r="A58" s="24" t="s">
        <v>81</v>
      </c>
      <c r="B58" s="23">
        <v>2200</v>
      </c>
      <c r="C58" s="23">
        <v>1340</v>
      </c>
      <c r="F58" s="24"/>
      <c r="H58" s="30"/>
      <c r="I58" s="26"/>
    </row>
    <row r="59" spans="1:9" ht="12.5" x14ac:dyDescent="0.25">
      <c r="A59" s="24" t="s">
        <v>165</v>
      </c>
      <c r="B59" s="23">
        <v>800</v>
      </c>
      <c r="C59" s="23">
        <v>0</v>
      </c>
      <c r="H59" s="30"/>
      <c r="I59" s="26"/>
    </row>
    <row r="60" spans="1:9" ht="12.5" x14ac:dyDescent="0.25">
      <c r="A60" s="24" t="s">
        <v>93</v>
      </c>
      <c r="B60" s="23">
        <v>710</v>
      </c>
      <c r="C60" s="30">
        <f>265+75</f>
        <v>340</v>
      </c>
      <c r="F60" s="24"/>
      <c r="H60" s="30"/>
      <c r="I60" s="26"/>
    </row>
    <row r="61" spans="1:9" ht="12.5" x14ac:dyDescent="0.25">
      <c r="A61" s="24" t="s">
        <v>104</v>
      </c>
      <c r="B61" s="23">
        <v>125</v>
      </c>
      <c r="C61" s="23">
        <v>80</v>
      </c>
      <c r="F61" s="24"/>
      <c r="H61" s="30"/>
      <c r="I61" s="26"/>
    </row>
    <row r="62" spans="1:9" ht="12.5" x14ac:dyDescent="0.25">
      <c r="A62" s="24" t="s">
        <v>70</v>
      </c>
      <c r="B62" s="23">
        <v>1800</v>
      </c>
      <c r="C62" s="23">
        <v>1530</v>
      </c>
      <c r="F62" s="24"/>
      <c r="H62" s="30"/>
      <c r="I62" s="26"/>
    </row>
    <row r="63" spans="1:9" ht="12.5" x14ac:dyDescent="0.25">
      <c r="A63" s="24" t="s">
        <v>125</v>
      </c>
      <c r="B63" s="23">
        <v>75</v>
      </c>
      <c r="C63" s="23">
        <v>50</v>
      </c>
      <c r="F63" s="24"/>
      <c r="H63" s="30"/>
      <c r="I63" s="26"/>
    </row>
    <row r="64" spans="1:9" ht="12.5" x14ac:dyDescent="0.25">
      <c r="A64" s="24" t="s">
        <v>130</v>
      </c>
      <c r="B64" s="23">
        <v>75</v>
      </c>
      <c r="C64" s="23">
        <v>50</v>
      </c>
      <c r="F64" s="24"/>
      <c r="H64" s="30"/>
      <c r="I64" s="26"/>
    </row>
    <row r="65" spans="1:9" ht="12.5" x14ac:dyDescent="0.25">
      <c r="A65" s="24" t="s">
        <v>61</v>
      </c>
      <c r="B65" s="23">
        <v>4116</v>
      </c>
      <c r="C65" s="23">
        <v>3796</v>
      </c>
      <c r="F65" s="24"/>
      <c r="H65" s="30"/>
      <c r="I65" s="26"/>
    </row>
    <row r="66" spans="1:9" ht="12.5" x14ac:dyDescent="0.25">
      <c r="A66" s="24" t="s">
        <v>166</v>
      </c>
      <c r="B66" s="23">
        <v>7700</v>
      </c>
      <c r="C66" s="23">
        <v>7400</v>
      </c>
      <c r="F66" s="24"/>
      <c r="H66" s="30"/>
      <c r="I66" s="26"/>
    </row>
    <row r="67" spans="1:9" ht="12.5" x14ac:dyDescent="0.25">
      <c r="A67" s="24" t="s">
        <v>167</v>
      </c>
      <c r="B67" s="23">
        <v>434</v>
      </c>
      <c r="C67" s="23">
        <v>366</v>
      </c>
      <c r="H67" s="30"/>
      <c r="I67" s="26"/>
    </row>
    <row r="68" spans="1:9" ht="12.5" x14ac:dyDescent="0.25">
      <c r="A68" s="24" t="s">
        <v>168</v>
      </c>
      <c r="B68" s="23">
        <v>191</v>
      </c>
      <c r="C68" s="23">
        <v>192</v>
      </c>
      <c r="F68" s="24"/>
      <c r="H68" s="30"/>
      <c r="I68" s="26"/>
    </row>
    <row r="69" spans="1:9" ht="25" x14ac:dyDescent="0.25">
      <c r="A69" s="24" t="s">
        <v>97</v>
      </c>
      <c r="B69" s="23">
        <v>900</v>
      </c>
      <c r="C69" s="23">
        <v>900</v>
      </c>
      <c r="F69" s="24"/>
      <c r="H69" s="30"/>
      <c r="I69" s="26"/>
    </row>
    <row r="70" spans="1:9" ht="12.5" x14ac:dyDescent="0.25">
      <c r="A70" s="24" t="s">
        <v>169</v>
      </c>
      <c r="B70" s="23">
        <v>75</v>
      </c>
      <c r="C70" s="23">
        <v>50</v>
      </c>
      <c r="F70" s="24"/>
      <c r="H70" s="30"/>
      <c r="I70" s="26"/>
    </row>
    <row r="71" spans="1:9" ht="12.5" x14ac:dyDescent="0.25">
      <c r="A71" s="24" t="s">
        <v>75</v>
      </c>
      <c r="B71" s="23">
        <v>1250</v>
      </c>
      <c r="C71" s="23">
        <v>1026</v>
      </c>
      <c r="F71" s="24"/>
      <c r="H71" s="30"/>
      <c r="I71" s="26"/>
    </row>
    <row r="72" spans="1:9" ht="12.5" x14ac:dyDescent="0.25">
      <c r="F72" s="24"/>
      <c r="H72" s="30"/>
      <c r="I72" s="26"/>
    </row>
    <row r="73" spans="1:9" ht="12.5" x14ac:dyDescent="0.25">
      <c r="A73" s="22" t="s">
        <v>30</v>
      </c>
      <c r="B73" s="30">
        <f t="shared" ref="B73:C73" si="0">SUM(B2:B71)</f>
        <v>121889</v>
      </c>
      <c r="C73" s="30">
        <f t="shared" si="0"/>
        <v>56954</v>
      </c>
      <c r="F73" s="24"/>
      <c r="H73" s="30"/>
      <c r="I73" s="26"/>
    </row>
    <row r="74" spans="1:9" ht="12.5" x14ac:dyDescent="0.25">
      <c r="H74" s="30"/>
      <c r="I74" s="26"/>
    </row>
    <row r="75" spans="1:9" ht="12.5" x14ac:dyDescent="0.25">
      <c r="F75" s="24"/>
      <c r="H75" s="30"/>
      <c r="I75" s="26"/>
    </row>
    <row r="76" spans="1:9" ht="12.5" x14ac:dyDescent="0.25">
      <c r="F76" s="24"/>
      <c r="H76" s="30"/>
      <c r="I76" s="26"/>
    </row>
    <row r="77" spans="1:9" ht="13" x14ac:dyDescent="0.3">
      <c r="A77" s="35"/>
      <c r="H77" s="30"/>
      <c r="I77" s="26"/>
    </row>
    <row r="78" spans="1:9" ht="12.5" x14ac:dyDescent="0.25">
      <c r="C78" s="30"/>
      <c r="E78" s="30"/>
      <c r="H78" s="30"/>
      <c r="I78" s="26"/>
    </row>
    <row r="79" spans="1:9" ht="12.5" x14ac:dyDescent="0.25">
      <c r="C79" s="30"/>
      <c r="E79" s="30"/>
      <c r="H79" s="30"/>
      <c r="I79" s="26"/>
    </row>
    <row r="80" spans="1:9" ht="12.5" x14ac:dyDescent="0.25">
      <c r="C80" s="30"/>
      <c r="E80" s="30"/>
      <c r="H80" s="30"/>
      <c r="I80" s="26"/>
    </row>
    <row r="81" spans="3:9" ht="12.5" x14ac:dyDescent="0.25">
      <c r="C81" s="30"/>
      <c r="E81" s="30"/>
      <c r="H81" s="30"/>
      <c r="I81" s="26"/>
    </row>
    <row r="82" spans="3:9" ht="12.5" x14ac:dyDescent="0.25">
      <c r="C82" s="30"/>
      <c r="E82" s="30"/>
      <c r="H82" s="30"/>
      <c r="I82" s="26"/>
    </row>
    <row r="83" spans="3:9" ht="12.5" x14ac:dyDescent="0.25">
      <c r="C83" s="30"/>
      <c r="E83" s="30"/>
      <c r="H83" s="30"/>
      <c r="I83" s="26"/>
    </row>
    <row r="84" spans="3:9" ht="12.5" x14ac:dyDescent="0.25">
      <c r="C84" s="30"/>
      <c r="E84" s="30"/>
      <c r="H84" s="30"/>
      <c r="I84" s="26"/>
    </row>
    <row r="85" spans="3:9" ht="12.5" x14ac:dyDescent="0.25">
      <c r="C85" s="30"/>
      <c r="E85" s="30"/>
      <c r="H85" s="30"/>
      <c r="I85" s="26"/>
    </row>
    <row r="86" spans="3:9" ht="12.5" x14ac:dyDescent="0.25">
      <c r="C86" s="30"/>
      <c r="E86" s="30"/>
      <c r="H86" s="30"/>
      <c r="I86" s="26"/>
    </row>
    <row r="87" spans="3:9" ht="12.5" x14ac:dyDescent="0.25">
      <c r="C87" s="30"/>
      <c r="E87" s="30"/>
      <c r="H87" s="30"/>
      <c r="I87" s="26"/>
    </row>
    <row r="88" spans="3:9" ht="12.5" x14ac:dyDescent="0.25">
      <c r="C88" s="30"/>
      <c r="E88" s="30"/>
      <c r="H88" s="30"/>
      <c r="I88" s="26"/>
    </row>
    <row r="89" spans="3:9" ht="12.5" x14ac:dyDescent="0.25">
      <c r="C89" s="30"/>
      <c r="E89" s="30"/>
      <c r="H89" s="30"/>
      <c r="I89" s="26"/>
    </row>
    <row r="90" spans="3:9" ht="12.5" x14ac:dyDescent="0.25">
      <c r="C90" s="30"/>
      <c r="E90" s="30"/>
      <c r="H90" s="30"/>
      <c r="I90" s="26"/>
    </row>
    <row r="91" spans="3:9" ht="12.5" x14ac:dyDescent="0.25">
      <c r="C91" s="30"/>
      <c r="E91" s="30"/>
      <c r="H91" s="30"/>
      <c r="I91" s="26"/>
    </row>
    <row r="92" spans="3:9" ht="12.5" x14ac:dyDescent="0.25">
      <c r="C92" s="30"/>
      <c r="E92" s="30"/>
      <c r="H92" s="30"/>
      <c r="I92" s="26"/>
    </row>
    <row r="93" spans="3:9" ht="12.5" x14ac:dyDescent="0.25">
      <c r="C93" s="30"/>
      <c r="E93" s="30"/>
      <c r="H93" s="30"/>
      <c r="I93" s="26"/>
    </row>
    <row r="94" spans="3:9" ht="12.5" x14ac:dyDescent="0.25">
      <c r="C94" s="30"/>
      <c r="E94" s="30"/>
      <c r="H94" s="30"/>
      <c r="I94" s="26"/>
    </row>
    <row r="95" spans="3:9" ht="12.5" x14ac:dyDescent="0.25">
      <c r="C95" s="30"/>
      <c r="E95" s="30"/>
      <c r="H95" s="30"/>
      <c r="I95" s="26"/>
    </row>
    <row r="96" spans="3:9" ht="12.5" x14ac:dyDescent="0.25">
      <c r="C96" s="30"/>
      <c r="E96" s="30"/>
      <c r="H96" s="30"/>
      <c r="I96" s="26"/>
    </row>
    <row r="97" spans="3:9" ht="12.5" x14ac:dyDescent="0.25">
      <c r="C97" s="30"/>
      <c r="E97" s="30"/>
      <c r="H97" s="30"/>
      <c r="I97" s="26"/>
    </row>
    <row r="98" spans="3:9" ht="12.5" x14ac:dyDescent="0.25">
      <c r="C98" s="30"/>
      <c r="E98" s="30"/>
      <c r="H98" s="30"/>
      <c r="I98" s="26"/>
    </row>
    <row r="99" spans="3:9" ht="12.5" x14ac:dyDescent="0.25">
      <c r="C99" s="30"/>
      <c r="E99" s="30"/>
      <c r="H99" s="30"/>
      <c r="I99" s="26"/>
    </row>
  </sheetData>
  <conditionalFormatting sqref="C2:C71">
    <cfRule type="cellIs" dxfId="45" priority="1" operator="between">
      <formula>0</formula>
      <formula>100</formula>
    </cfRule>
  </conditionalFormatting>
  <conditionalFormatting sqref="I1">
    <cfRule type="cellIs" dxfId="44" priority="2" operator="lessThan">
      <formula>0.25</formula>
    </cfRule>
  </conditionalFormatting>
  <conditionalFormatting sqref="H1">
    <cfRule type="cellIs" dxfId="43" priority="3" operator="greaterThan">
      <formula>5000</formula>
    </cfRule>
  </conditionalFormatting>
  <conditionalFormatting sqref="Q1">
    <cfRule type="cellIs" dxfId="42" priority="4" operator="greaterThan">
      <formula>5000</formula>
    </cfRule>
  </conditionalFormatting>
  <conditionalFormatting sqref="C1">
    <cfRule type="cellIs" dxfId="41" priority="5" operator="greaterThan">
      <formula>10000</formula>
    </cfRule>
  </conditionalFormatting>
  <conditionalFormatting sqref="O1">
    <cfRule type="cellIs" dxfId="40" priority="6" operator="greaterThan">
      <formula>10000</formula>
    </cfRule>
  </conditionalFormatting>
  <conditionalFormatting sqref="H1">
    <cfRule type="cellIs" dxfId="39" priority="7" operator="greaterThan">
      <formula>1000</formula>
    </cfRule>
  </conditionalFormatting>
  <conditionalFormatting sqref="Q1">
    <cfRule type="cellIs" dxfId="38" priority="8" operator="greaterThan">
      <formula>1000</formula>
    </cfRule>
  </conditionalFormatting>
  <conditionalFormatting sqref="I1">
    <cfRule type="cellIs" dxfId="37" priority="9" operator="lessThan">
      <formula>0.5</formula>
    </cfRule>
  </conditionalFormatting>
  <conditionalFormatting sqref="C1">
    <cfRule type="cellIs" dxfId="36" priority="10" operator="greaterThan">
      <formula>5000</formula>
    </cfRule>
  </conditionalFormatting>
  <conditionalFormatting sqref="O1">
    <cfRule type="cellIs" dxfId="35" priority="11" operator="greaterThan">
      <formula>5000</formula>
    </cfRule>
  </conditionalFormatting>
  <conditionalFormatting sqref="C2:C71">
    <cfRule type="cellIs" dxfId="34" priority="12" operator="between">
      <formula>100</formula>
      <formula>500</formula>
    </cfRule>
  </conditionalFormatting>
  <conditionalFormatting sqref="H1">
    <cfRule type="cellIs" dxfId="33" priority="13" operator="greaterThan">
      <formula>500</formula>
    </cfRule>
  </conditionalFormatting>
  <conditionalFormatting sqref="Q1">
    <cfRule type="cellIs" dxfId="32" priority="14" operator="greaterThan">
      <formula>500</formula>
    </cfRule>
  </conditionalFormatting>
  <conditionalFormatting sqref="C2:C71">
    <cfRule type="cellIs" dxfId="31" priority="15" operator="between">
      <formula>500</formula>
      <formula>1000</formula>
    </cfRule>
  </conditionalFormatting>
  <conditionalFormatting sqref="C1">
    <cfRule type="cellIs" dxfId="30" priority="16" operator="greaterThan">
      <formula>1000</formula>
    </cfRule>
  </conditionalFormatting>
  <conditionalFormatting sqref="O1">
    <cfRule type="cellIs" dxfId="29" priority="17" operator="greaterThan">
      <formula>1000</formula>
    </cfRule>
  </conditionalFormatting>
  <conditionalFormatting sqref="I1">
    <cfRule type="cellIs" dxfId="28" priority="18" operator="lessThan">
      <formula>0.75</formula>
    </cfRule>
  </conditionalFormatting>
  <conditionalFormatting sqref="C1">
    <cfRule type="cellIs" dxfId="27" priority="19" operator="greaterThan">
      <formula>50</formula>
    </cfRule>
  </conditionalFormatting>
  <conditionalFormatting sqref="O1">
    <cfRule type="cellIs" dxfId="26" priority="20" operator="greaterThan">
      <formula>50</formula>
    </cfRule>
  </conditionalFormatting>
  <conditionalFormatting sqref="C2:C71">
    <cfRule type="cellIs" dxfId="25" priority="21" operator="between">
      <formula>1000</formula>
      <formula>5000</formula>
    </cfRule>
  </conditionalFormatting>
  <conditionalFormatting sqref="H1">
    <cfRule type="cellIs" dxfId="24" priority="22" operator="greaterThan">
      <formula>0</formula>
    </cfRule>
  </conditionalFormatting>
  <conditionalFormatting sqref="Q1">
    <cfRule type="cellIs" dxfId="23" priority="23" operator="greaterThan">
      <formula>0</formula>
    </cfRule>
  </conditionalFormatting>
  <conditionalFormatting sqref="I1">
    <cfRule type="cellIs" dxfId="22" priority="24" operator="lessThan">
      <formula>0.999</formula>
    </cfRule>
  </conditionalFormatting>
  <conditionalFormatting sqref="H1">
    <cfRule type="cellIs" dxfId="21" priority="25" operator="equal">
      <formula>0</formula>
    </cfRule>
  </conditionalFormatting>
  <conditionalFormatting sqref="Q1">
    <cfRule type="cellIs" dxfId="20" priority="26" operator="equal">
      <formula>0</formula>
    </cfRule>
  </conditionalFormatting>
  <conditionalFormatting sqref="C2:C71">
    <cfRule type="cellIs" dxfId="19" priority="27" operator="between">
      <formula>5000</formula>
      <formula>10000</formula>
    </cfRule>
  </conditionalFormatting>
  <conditionalFormatting sqref="I1">
    <cfRule type="cellIs" dxfId="18" priority="28" operator="equal">
      <formula>1</formula>
    </cfRule>
  </conditionalFormatting>
  <conditionalFormatting sqref="C1">
    <cfRule type="cellIs" dxfId="17" priority="29" operator="lessThan">
      <formula>51</formula>
    </cfRule>
  </conditionalFormatting>
  <conditionalFormatting sqref="O1">
    <cfRule type="cellIs" dxfId="16" priority="30" operator="lessThan">
      <formula>51</formula>
    </cfRule>
  </conditionalFormatting>
  <conditionalFormatting sqref="C2:C71">
    <cfRule type="cellIs" dxfId="15" priority="31" operator="between">
      <formula>10000</formula>
      <formula>50000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/>
  </sheetViews>
  <sheetFormatPr defaultColWidth="14.453125" defaultRowHeight="12.75" customHeight="1" x14ac:dyDescent="0.25"/>
  <cols>
    <col min="1" max="1" width="49.54296875" customWidth="1"/>
    <col min="2" max="2" width="16.08984375" customWidth="1"/>
    <col min="5" max="5" width="16.54296875" customWidth="1"/>
    <col min="6" max="6" width="4.26953125" customWidth="1"/>
    <col min="8" max="8" width="17.453125" customWidth="1"/>
    <col min="9" max="9" width="154.08984375" customWidth="1"/>
  </cols>
  <sheetData>
    <row r="1" spans="1:9" ht="15" customHeight="1" x14ac:dyDescent="0.35">
      <c r="A1" s="13" t="s">
        <v>48</v>
      </c>
      <c r="B1" s="14" t="s">
        <v>38</v>
      </c>
      <c r="C1" s="14" t="s">
        <v>21</v>
      </c>
      <c r="F1" s="16"/>
      <c r="G1" s="14"/>
      <c r="H1" s="18"/>
      <c r="I1" s="13"/>
    </row>
    <row r="2" spans="1:9" ht="15" customHeight="1" x14ac:dyDescent="0.35">
      <c r="A2" s="19" t="s">
        <v>170</v>
      </c>
      <c r="B2" s="36">
        <v>0</v>
      </c>
      <c r="C2" s="36">
        <v>0</v>
      </c>
      <c r="F2" s="37"/>
      <c r="G2" s="37"/>
      <c r="H2" s="38"/>
      <c r="I2" s="19"/>
    </row>
    <row r="3" spans="1:9" ht="15" customHeight="1" x14ac:dyDescent="0.35">
      <c r="A3" s="19" t="s">
        <v>171</v>
      </c>
      <c r="B3" s="36">
        <v>1068</v>
      </c>
      <c r="C3" s="36">
        <v>1068</v>
      </c>
      <c r="F3" s="37"/>
      <c r="G3" s="37"/>
      <c r="H3" s="38"/>
      <c r="I3" s="19"/>
    </row>
    <row r="4" spans="1:9" ht="15" customHeight="1" x14ac:dyDescent="0.35">
      <c r="A4" s="19" t="s">
        <v>172</v>
      </c>
      <c r="B4" s="36">
        <v>3980</v>
      </c>
      <c r="C4" s="36">
        <v>3960</v>
      </c>
      <c r="F4" s="37"/>
      <c r="G4" s="37"/>
      <c r="H4" s="39"/>
      <c r="I4" s="19"/>
    </row>
    <row r="5" spans="1:9" ht="15" customHeight="1" x14ac:dyDescent="0.35">
      <c r="A5" s="19" t="s">
        <v>173</v>
      </c>
      <c r="B5" s="36">
        <v>2610</v>
      </c>
      <c r="C5" s="36">
        <v>2610</v>
      </c>
      <c r="F5" s="37"/>
      <c r="G5" s="37"/>
      <c r="H5" s="38"/>
      <c r="I5" s="19"/>
    </row>
    <row r="6" spans="1:9" ht="15" customHeight="1" x14ac:dyDescent="0.35">
      <c r="A6" s="19" t="s">
        <v>174</v>
      </c>
      <c r="B6" s="36">
        <v>75</v>
      </c>
      <c r="C6" s="36">
        <v>50</v>
      </c>
      <c r="F6" s="37"/>
      <c r="G6" s="37"/>
      <c r="H6" s="38"/>
      <c r="I6" s="19"/>
    </row>
    <row r="7" spans="1:9" ht="15" customHeight="1" x14ac:dyDescent="0.35">
      <c r="A7" s="19" t="s">
        <v>69</v>
      </c>
      <c r="B7" s="36">
        <v>916</v>
      </c>
      <c r="C7" s="36">
        <v>916</v>
      </c>
      <c r="F7" s="37"/>
      <c r="G7" s="37"/>
      <c r="H7" s="38"/>
      <c r="I7" s="19"/>
    </row>
    <row r="8" spans="1:9" ht="15" customHeight="1" x14ac:dyDescent="0.35">
      <c r="A8" s="19" t="s">
        <v>175</v>
      </c>
      <c r="B8" s="36">
        <v>75</v>
      </c>
      <c r="C8" s="36">
        <v>50</v>
      </c>
      <c r="F8" s="37"/>
      <c r="G8" s="37"/>
      <c r="H8" s="38"/>
      <c r="I8" s="19"/>
    </row>
    <row r="9" spans="1:9" ht="15" customHeight="1" x14ac:dyDescent="0.35">
      <c r="A9" s="19" t="s">
        <v>176</v>
      </c>
      <c r="B9" s="36">
        <v>272</v>
      </c>
      <c r="C9" s="36">
        <v>112</v>
      </c>
      <c r="F9" s="37"/>
      <c r="G9" s="37"/>
      <c r="H9" s="38"/>
      <c r="I9" s="40"/>
    </row>
    <row r="10" spans="1:9" ht="15" customHeight="1" x14ac:dyDescent="0.35">
      <c r="A10" s="19" t="s">
        <v>177</v>
      </c>
      <c r="B10" s="36">
        <v>75</v>
      </c>
      <c r="C10" s="36">
        <v>50</v>
      </c>
      <c r="F10" s="37"/>
      <c r="G10" s="37"/>
      <c r="H10" s="38"/>
      <c r="I10" s="19"/>
    </row>
    <row r="11" spans="1:9" ht="15" customHeight="1" x14ac:dyDescent="0.35">
      <c r="A11" s="19" t="s">
        <v>111</v>
      </c>
      <c r="B11" s="36">
        <v>75</v>
      </c>
      <c r="C11" s="36">
        <v>50</v>
      </c>
      <c r="F11" s="37"/>
      <c r="G11" s="37"/>
      <c r="H11" s="38"/>
      <c r="I11" s="19"/>
    </row>
    <row r="12" spans="1:9" ht="15" customHeight="1" x14ac:dyDescent="0.35">
      <c r="A12" s="19" t="s">
        <v>178</v>
      </c>
      <c r="B12" s="36">
        <v>9862</v>
      </c>
      <c r="C12" s="36">
        <v>0</v>
      </c>
      <c r="F12" s="37"/>
      <c r="G12" s="37"/>
      <c r="H12" s="38"/>
      <c r="I12" s="19"/>
    </row>
    <row r="13" spans="1:9" ht="15" customHeight="1" x14ac:dyDescent="0.35">
      <c r="A13" s="19" t="s">
        <v>71</v>
      </c>
      <c r="B13" s="36">
        <v>3678</v>
      </c>
      <c r="C13" s="36">
        <v>1750</v>
      </c>
      <c r="F13" s="37"/>
      <c r="G13" s="37"/>
      <c r="H13" s="38"/>
      <c r="I13" s="19"/>
    </row>
    <row r="14" spans="1:9" ht="15" customHeight="1" x14ac:dyDescent="0.35">
      <c r="A14" s="19" t="s">
        <v>179</v>
      </c>
      <c r="B14" s="36">
        <v>2500</v>
      </c>
      <c r="C14" s="36">
        <v>1375</v>
      </c>
      <c r="F14" s="37"/>
      <c r="G14" s="37"/>
      <c r="H14" s="38"/>
      <c r="I14" s="19"/>
    </row>
    <row r="15" spans="1:9" ht="15" customHeight="1" x14ac:dyDescent="0.35">
      <c r="A15" s="19" t="s">
        <v>99</v>
      </c>
      <c r="B15" s="36">
        <v>700</v>
      </c>
      <c r="C15" s="36">
        <v>350</v>
      </c>
      <c r="F15" s="37"/>
      <c r="G15" s="37"/>
      <c r="H15" s="38"/>
      <c r="I15" s="19"/>
    </row>
    <row r="16" spans="1:9" ht="15" customHeight="1" x14ac:dyDescent="0.35">
      <c r="A16" s="19" t="s">
        <v>180</v>
      </c>
      <c r="B16" s="36">
        <v>150</v>
      </c>
      <c r="C16" s="36">
        <v>50</v>
      </c>
      <c r="F16" s="37"/>
      <c r="G16" s="37"/>
      <c r="H16" s="38"/>
      <c r="I16" s="19"/>
    </row>
    <row r="17" spans="1:9" ht="15" customHeight="1" x14ac:dyDescent="0.35">
      <c r="A17" s="19" t="s">
        <v>58</v>
      </c>
      <c r="B17" s="36">
        <v>4200</v>
      </c>
      <c r="C17" s="36">
        <v>3410</v>
      </c>
      <c r="F17" s="37"/>
      <c r="G17" s="37"/>
      <c r="H17" s="38"/>
      <c r="I17" s="19"/>
    </row>
    <row r="18" spans="1:9" ht="15" customHeight="1" x14ac:dyDescent="0.35">
      <c r="A18" s="19" t="s">
        <v>181</v>
      </c>
      <c r="B18" s="36">
        <v>75</v>
      </c>
      <c r="C18" s="36">
        <v>50</v>
      </c>
      <c r="F18" s="37"/>
      <c r="G18" s="37"/>
      <c r="H18" s="38"/>
      <c r="I18" s="19"/>
    </row>
    <row r="19" spans="1:9" ht="15" customHeight="1" x14ac:dyDescent="0.35">
      <c r="A19" s="19" t="s">
        <v>182</v>
      </c>
      <c r="B19" s="36">
        <v>75</v>
      </c>
      <c r="C19" s="36">
        <v>50</v>
      </c>
      <c r="F19" s="37"/>
      <c r="G19" s="37"/>
      <c r="H19" s="38"/>
      <c r="I19" s="19"/>
    </row>
    <row r="20" spans="1:9" ht="15" customHeight="1" x14ac:dyDescent="0.35">
      <c r="A20" s="19" t="s">
        <v>183</v>
      </c>
      <c r="B20" s="36">
        <v>75</v>
      </c>
      <c r="C20" s="36">
        <v>50</v>
      </c>
      <c r="F20" s="37"/>
      <c r="G20" s="37"/>
      <c r="H20" s="38"/>
      <c r="I20" s="19"/>
    </row>
    <row r="21" spans="1:9" ht="15" customHeight="1" x14ac:dyDescent="0.35">
      <c r="A21" s="19" t="s">
        <v>184</v>
      </c>
      <c r="B21" s="36">
        <v>500</v>
      </c>
      <c r="C21" s="36">
        <v>150</v>
      </c>
      <c r="F21" s="37"/>
      <c r="G21" s="37"/>
      <c r="H21" s="38"/>
      <c r="I21" s="19"/>
    </row>
    <row r="22" spans="1:9" ht="15" customHeight="1" x14ac:dyDescent="0.35">
      <c r="A22" s="19" t="s">
        <v>185</v>
      </c>
      <c r="B22" s="36">
        <v>1320</v>
      </c>
      <c r="C22" s="36">
        <v>1305</v>
      </c>
      <c r="F22" s="37"/>
      <c r="G22" s="37"/>
      <c r="H22" s="38"/>
      <c r="I22" s="19"/>
    </row>
    <row r="23" spans="1:9" ht="15" customHeight="1" x14ac:dyDescent="0.35">
      <c r="A23" s="19" t="s">
        <v>150</v>
      </c>
      <c r="B23" s="36">
        <v>75</v>
      </c>
      <c r="C23" s="36">
        <v>50</v>
      </c>
      <c r="F23" s="37"/>
      <c r="G23" s="37"/>
      <c r="H23" s="38"/>
      <c r="I23" s="19"/>
    </row>
    <row r="24" spans="1:9" ht="15" customHeight="1" x14ac:dyDescent="0.35">
      <c r="A24" s="19" t="s">
        <v>186</v>
      </c>
      <c r="B24" s="36">
        <v>75</v>
      </c>
      <c r="C24" s="36">
        <v>50</v>
      </c>
      <c r="F24" s="37"/>
      <c r="G24" s="37"/>
      <c r="H24" s="38"/>
      <c r="I24" s="19"/>
    </row>
    <row r="25" spans="1:9" ht="15" customHeight="1" x14ac:dyDescent="0.35">
      <c r="A25" s="19" t="s">
        <v>187</v>
      </c>
      <c r="B25" s="36">
        <v>4026</v>
      </c>
      <c r="C25" s="36">
        <v>0</v>
      </c>
      <c r="F25" s="37"/>
      <c r="G25" s="37"/>
      <c r="H25" s="38"/>
      <c r="I25" s="19"/>
    </row>
    <row r="26" spans="1:9" ht="15" customHeight="1" x14ac:dyDescent="0.35">
      <c r="A26" s="19" t="s">
        <v>112</v>
      </c>
      <c r="B26" s="36">
        <v>354</v>
      </c>
      <c r="C26" s="36">
        <v>177</v>
      </c>
      <c r="F26" s="37"/>
      <c r="G26" s="37"/>
      <c r="H26" s="38"/>
      <c r="I26" s="19"/>
    </row>
    <row r="27" spans="1:9" ht="15" customHeight="1" x14ac:dyDescent="0.35">
      <c r="A27" s="19" t="s">
        <v>83</v>
      </c>
      <c r="B27" s="36">
        <v>430</v>
      </c>
      <c r="C27" s="36">
        <v>430</v>
      </c>
      <c r="F27" s="37"/>
      <c r="G27" s="37"/>
      <c r="H27" s="38"/>
      <c r="I27" s="19"/>
    </row>
    <row r="28" spans="1:9" ht="15" customHeight="1" x14ac:dyDescent="0.35">
      <c r="A28" s="19" t="s">
        <v>152</v>
      </c>
      <c r="B28" s="36">
        <v>75</v>
      </c>
      <c r="C28" s="36">
        <v>50</v>
      </c>
      <c r="F28" s="37"/>
      <c r="G28" s="37"/>
      <c r="H28" s="38"/>
      <c r="I28" s="19"/>
    </row>
    <row r="29" spans="1:9" ht="15" customHeight="1" x14ac:dyDescent="0.35">
      <c r="A29" s="19" t="s">
        <v>188</v>
      </c>
      <c r="B29" s="36">
        <v>75</v>
      </c>
      <c r="C29" s="36">
        <v>50</v>
      </c>
      <c r="F29" s="37"/>
      <c r="G29" s="37"/>
      <c r="H29" s="38"/>
      <c r="I29" s="19"/>
    </row>
    <row r="30" spans="1:9" ht="15" customHeight="1" x14ac:dyDescent="0.35">
      <c r="A30" s="19" t="s">
        <v>65</v>
      </c>
      <c r="B30" s="36">
        <v>3390</v>
      </c>
      <c r="C30" s="36">
        <v>3390</v>
      </c>
      <c r="F30" s="37"/>
      <c r="G30" s="37"/>
      <c r="H30" s="38"/>
      <c r="I30" s="19"/>
    </row>
    <row r="31" spans="1:9" ht="15" customHeight="1" x14ac:dyDescent="0.35">
      <c r="A31" s="19" t="s">
        <v>92</v>
      </c>
      <c r="B31" s="36">
        <v>534</v>
      </c>
      <c r="C31" s="36">
        <v>331</v>
      </c>
      <c r="F31" s="37"/>
      <c r="G31" s="37"/>
      <c r="H31" s="38"/>
      <c r="I31" s="19"/>
    </row>
    <row r="32" spans="1:9" ht="15" customHeight="1" x14ac:dyDescent="0.35">
      <c r="A32" s="19" t="s">
        <v>96</v>
      </c>
      <c r="B32" s="36">
        <v>300</v>
      </c>
      <c r="C32" s="36">
        <v>0</v>
      </c>
      <c r="F32" s="37"/>
      <c r="G32" s="37"/>
      <c r="H32" s="38"/>
      <c r="I32" s="19"/>
    </row>
    <row r="33" spans="1:9" ht="15" customHeight="1" x14ac:dyDescent="0.35">
      <c r="A33" s="19" t="s">
        <v>189</v>
      </c>
      <c r="B33" s="36">
        <v>75</v>
      </c>
      <c r="C33" s="36">
        <v>50</v>
      </c>
      <c r="F33" s="37"/>
      <c r="G33" s="37"/>
      <c r="H33" s="38"/>
      <c r="I33" s="19"/>
    </row>
    <row r="34" spans="1:9" ht="15" customHeight="1" x14ac:dyDescent="0.35">
      <c r="A34" s="19" t="s">
        <v>64</v>
      </c>
      <c r="B34" s="36">
        <v>4650</v>
      </c>
      <c r="C34" s="36">
        <v>2810</v>
      </c>
      <c r="F34" s="37"/>
      <c r="G34" s="37"/>
      <c r="H34" s="38"/>
      <c r="I34" s="19"/>
    </row>
    <row r="35" spans="1:9" ht="15" customHeight="1" x14ac:dyDescent="0.35">
      <c r="A35" s="19" t="s">
        <v>53</v>
      </c>
      <c r="B35" s="36">
        <v>75</v>
      </c>
      <c r="C35" s="36">
        <v>50</v>
      </c>
      <c r="F35" s="37"/>
      <c r="G35" s="37"/>
      <c r="H35" s="38"/>
      <c r="I35" s="19"/>
    </row>
    <row r="36" spans="1:9" ht="15" customHeight="1" x14ac:dyDescent="0.35">
      <c r="A36" s="19" t="s">
        <v>54</v>
      </c>
      <c r="B36" s="36">
        <v>423</v>
      </c>
      <c r="C36" s="36">
        <v>68</v>
      </c>
      <c r="F36" s="37"/>
      <c r="G36" s="37"/>
      <c r="H36" s="38"/>
      <c r="I36" s="19"/>
    </row>
    <row r="37" spans="1:9" ht="15" customHeight="1" x14ac:dyDescent="0.35">
      <c r="A37" s="19" t="s">
        <v>55</v>
      </c>
      <c r="B37" s="36">
        <v>75</v>
      </c>
      <c r="C37" s="36">
        <v>50</v>
      </c>
      <c r="F37" s="37"/>
      <c r="G37" s="37"/>
      <c r="H37" s="38"/>
      <c r="I37" s="19"/>
    </row>
    <row r="38" spans="1:9" ht="15" customHeight="1" x14ac:dyDescent="0.35">
      <c r="A38" s="19" t="s">
        <v>157</v>
      </c>
      <c r="B38" s="36">
        <v>75</v>
      </c>
      <c r="C38" s="36">
        <v>50</v>
      </c>
      <c r="F38" s="37"/>
      <c r="G38" s="37"/>
      <c r="H38" s="38"/>
      <c r="I38" s="19"/>
    </row>
    <row r="39" spans="1:9" ht="15" customHeight="1" x14ac:dyDescent="0.35">
      <c r="A39" s="19" t="s">
        <v>86</v>
      </c>
      <c r="B39" s="36">
        <v>900</v>
      </c>
      <c r="C39" s="36">
        <v>550</v>
      </c>
      <c r="F39" s="37"/>
      <c r="G39" s="37"/>
      <c r="H39" s="38"/>
      <c r="I39" s="19"/>
    </row>
    <row r="40" spans="1:9" ht="15" customHeight="1" x14ac:dyDescent="0.35">
      <c r="A40" s="19" t="s">
        <v>190</v>
      </c>
      <c r="B40" s="36">
        <v>3935</v>
      </c>
      <c r="C40" s="36">
        <v>2410</v>
      </c>
      <c r="F40" s="37"/>
      <c r="G40" s="37"/>
      <c r="H40" s="38"/>
      <c r="I40" s="19"/>
    </row>
    <row r="41" spans="1:9" ht="15" customHeight="1" x14ac:dyDescent="0.35">
      <c r="A41" s="19" t="s">
        <v>191</v>
      </c>
      <c r="B41" s="36">
        <v>32307</v>
      </c>
      <c r="C41" s="36">
        <v>0</v>
      </c>
      <c r="F41" s="37"/>
      <c r="G41" s="37"/>
      <c r="H41" s="38"/>
      <c r="I41" s="19"/>
    </row>
    <row r="42" spans="1:9" ht="15" customHeight="1" x14ac:dyDescent="0.35">
      <c r="A42" s="19" t="s">
        <v>192</v>
      </c>
      <c r="B42" s="36">
        <v>1255</v>
      </c>
      <c r="C42" s="36">
        <v>50</v>
      </c>
      <c r="F42" s="37"/>
      <c r="G42" s="37"/>
      <c r="H42" s="38"/>
      <c r="I42" s="19"/>
    </row>
    <row r="43" spans="1:9" ht="15" customHeight="1" x14ac:dyDescent="0.35">
      <c r="A43" s="19" t="s">
        <v>116</v>
      </c>
      <c r="B43" s="36">
        <v>75</v>
      </c>
      <c r="C43" s="36">
        <v>50</v>
      </c>
      <c r="F43" s="37"/>
      <c r="G43" s="37"/>
      <c r="H43" s="38"/>
      <c r="I43" s="40"/>
    </row>
    <row r="44" spans="1:9" ht="15" customHeight="1" x14ac:dyDescent="0.35">
      <c r="A44" s="19" t="s">
        <v>193</v>
      </c>
      <c r="B44" s="36">
        <v>2080</v>
      </c>
      <c r="C44" s="36">
        <v>1200</v>
      </c>
      <c r="F44" s="37"/>
      <c r="G44" s="37"/>
      <c r="H44" s="38"/>
      <c r="I44" s="19"/>
    </row>
    <row r="45" spans="1:9" ht="15" customHeight="1" x14ac:dyDescent="0.35">
      <c r="A45" s="19" t="s">
        <v>194</v>
      </c>
      <c r="B45" s="36">
        <v>75</v>
      </c>
      <c r="C45" s="36">
        <v>50</v>
      </c>
      <c r="F45" s="37"/>
      <c r="G45" s="37"/>
      <c r="H45" s="38"/>
      <c r="I45" s="19"/>
    </row>
    <row r="46" spans="1:9" ht="15" customHeight="1" x14ac:dyDescent="0.35">
      <c r="A46" s="19" t="s">
        <v>195</v>
      </c>
      <c r="B46" s="36">
        <v>1431</v>
      </c>
      <c r="C46" s="36">
        <v>50</v>
      </c>
      <c r="F46" s="37"/>
      <c r="G46" s="37"/>
      <c r="H46" s="38"/>
      <c r="I46" s="19"/>
    </row>
    <row r="47" spans="1:9" ht="15" customHeight="1" x14ac:dyDescent="0.35">
      <c r="A47" s="19" t="s">
        <v>57</v>
      </c>
      <c r="B47" s="36">
        <v>7240</v>
      </c>
      <c r="C47" s="37">
        <f>5695-250</f>
        <v>5445</v>
      </c>
      <c r="F47" s="37"/>
      <c r="G47" s="37"/>
      <c r="H47" s="38"/>
      <c r="I47" s="19"/>
    </row>
    <row r="48" spans="1:9" ht="15" customHeight="1" x14ac:dyDescent="0.35">
      <c r="A48" s="19" t="s">
        <v>196</v>
      </c>
      <c r="B48" s="36">
        <v>75</v>
      </c>
      <c r="C48" s="36">
        <v>50</v>
      </c>
      <c r="F48" s="37"/>
      <c r="G48" s="37"/>
      <c r="H48" s="38"/>
      <c r="I48" s="19"/>
    </row>
    <row r="49" spans="1:9" ht="15" customHeight="1" x14ac:dyDescent="0.35">
      <c r="A49" s="19" t="s">
        <v>117</v>
      </c>
      <c r="B49" s="36">
        <v>75</v>
      </c>
      <c r="C49" s="36">
        <v>50</v>
      </c>
      <c r="F49" s="37"/>
      <c r="G49" s="37"/>
      <c r="H49" s="38"/>
      <c r="I49" s="19"/>
    </row>
    <row r="50" spans="1:9" ht="15" customHeight="1" x14ac:dyDescent="0.35">
      <c r="A50" s="19" t="s">
        <v>73</v>
      </c>
      <c r="B50" s="36">
        <v>1181</v>
      </c>
      <c r="C50" s="36">
        <v>1181</v>
      </c>
      <c r="F50" s="37"/>
      <c r="G50" s="37"/>
      <c r="H50" s="38"/>
      <c r="I50" s="19"/>
    </row>
    <row r="51" spans="1:9" ht="15" customHeight="1" x14ac:dyDescent="0.35">
      <c r="A51" s="19" t="s">
        <v>118</v>
      </c>
      <c r="B51" s="36">
        <v>75</v>
      </c>
      <c r="C51" s="36">
        <v>50</v>
      </c>
      <c r="F51" s="37"/>
      <c r="G51" s="37"/>
      <c r="H51" s="38"/>
      <c r="I51" s="40"/>
    </row>
    <row r="52" spans="1:9" ht="15" customHeight="1" x14ac:dyDescent="0.35">
      <c r="A52" s="19" t="s">
        <v>74</v>
      </c>
      <c r="B52" s="36">
        <v>2600</v>
      </c>
      <c r="C52" s="37">
        <f>2600-500</f>
        <v>2100</v>
      </c>
      <c r="F52" s="37"/>
      <c r="G52" s="37"/>
      <c r="H52" s="38"/>
      <c r="I52" s="19"/>
    </row>
    <row r="53" spans="1:9" ht="15" customHeight="1" x14ac:dyDescent="0.35">
      <c r="A53" s="19" t="s">
        <v>197</v>
      </c>
      <c r="B53" s="36">
        <v>1856</v>
      </c>
      <c r="C53" s="36">
        <v>1414</v>
      </c>
      <c r="F53" s="37"/>
      <c r="G53" s="37"/>
      <c r="H53" s="38"/>
      <c r="I53" s="19"/>
    </row>
    <row r="54" spans="1:9" ht="15" customHeight="1" x14ac:dyDescent="0.35">
      <c r="A54" s="19" t="s">
        <v>120</v>
      </c>
      <c r="B54" s="36">
        <v>30000</v>
      </c>
      <c r="C54" s="36">
        <v>0</v>
      </c>
      <c r="F54" s="37"/>
      <c r="G54" s="37"/>
      <c r="H54" s="38"/>
      <c r="I54" s="19"/>
    </row>
    <row r="55" spans="1:9" ht="15" customHeight="1" x14ac:dyDescent="0.35">
      <c r="A55" s="19" t="s">
        <v>198</v>
      </c>
      <c r="B55" s="36">
        <v>2030</v>
      </c>
      <c r="C55" s="36">
        <v>1215</v>
      </c>
      <c r="F55" s="37"/>
      <c r="G55" s="37"/>
      <c r="H55" s="38"/>
      <c r="I55" s="19"/>
    </row>
    <row r="56" spans="1:9" ht="15" customHeight="1" x14ac:dyDescent="0.35">
      <c r="A56" s="19" t="s">
        <v>199</v>
      </c>
      <c r="B56" s="36">
        <v>300</v>
      </c>
      <c r="C56" s="36">
        <v>50</v>
      </c>
      <c r="F56" s="37"/>
      <c r="G56" s="37"/>
      <c r="H56" s="38"/>
      <c r="I56" s="19"/>
    </row>
    <row r="57" spans="1:9" ht="15" customHeight="1" x14ac:dyDescent="0.35">
      <c r="A57" s="19" t="s">
        <v>121</v>
      </c>
      <c r="B57" s="36">
        <v>75</v>
      </c>
      <c r="C57" s="36">
        <v>50</v>
      </c>
      <c r="F57" s="37"/>
      <c r="G57" s="37"/>
      <c r="H57" s="38"/>
      <c r="I57" s="19"/>
    </row>
    <row r="58" spans="1:9" ht="15" customHeight="1" x14ac:dyDescent="0.35">
      <c r="A58" s="19" t="s">
        <v>200</v>
      </c>
      <c r="B58" s="36">
        <v>1060</v>
      </c>
      <c r="C58" s="36">
        <v>50</v>
      </c>
      <c r="F58" s="37"/>
      <c r="G58" s="37"/>
      <c r="H58" s="38"/>
      <c r="I58" s="19"/>
    </row>
    <row r="59" spans="1:9" ht="15" customHeight="1" x14ac:dyDescent="0.35">
      <c r="A59" s="19" t="s">
        <v>164</v>
      </c>
      <c r="B59" s="36">
        <v>200</v>
      </c>
      <c r="C59" s="36">
        <v>200</v>
      </c>
      <c r="F59" s="37"/>
      <c r="G59" s="37"/>
      <c r="H59" s="38"/>
      <c r="I59" s="19"/>
    </row>
    <row r="60" spans="1:9" ht="15" customHeight="1" x14ac:dyDescent="0.35">
      <c r="A60" s="19" t="s">
        <v>93</v>
      </c>
      <c r="B60" s="36">
        <v>970</v>
      </c>
      <c r="C60" s="36">
        <v>304</v>
      </c>
      <c r="F60" s="37"/>
      <c r="G60" s="37"/>
      <c r="H60" s="38"/>
      <c r="I60" s="19"/>
    </row>
    <row r="61" spans="1:9" ht="15" customHeight="1" x14ac:dyDescent="0.35">
      <c r="A61" s="19" t="s">
        <v>201</v>
      </c>
      <c r="B61" s="36">
        <v>125</v>
      </c>
      <c r="C61" s="36">
        <v>100</v>
      </c>
      <c r="F61" s="37"/>
      <c r="G61" s="37"/>
      <c r="H61" s="38"/>
      <c r="I61" s="19"/>
    </row>
    <row r="62" spans="1:9" ht="15" customHeight="1" x14ac:dyDescent="0.35">
      <c r="A62" s="19" t="s">
        <v>202</v>
      </c>
      <c r="B62" s="36">
        <v>4375</v>
      </c>
      <c r="C62" s="36">
        <v>4375</v>
      </c>
      <c r="F62" s="37"/>
      <c r="G62" s="37"/>
      <c r="H62" s="38"/>
      <c r="I62" s="19"/>
    </row>
    <row r="63" spans="1:9" ht="15" customHeight="1" x14ac:dyDescent="0.35">
      <c r="A63" s="19" t="s">
        <v>125</v>
      </c>
      <c r="B63" s="36">
        <v>75</v>
      </c>
      <c r="C63" s="36">
        <v>50</v>
      </c>
      <c r="F63" s="37"/>
      <c r="G63" s="37"/>
      <c r="H63" s="38"/>
      <c r="I63" s="19"/>
    </row>
    <row r="64" spans="1:9" ht="15" customHeight="1" x14ac:dyDescent="0.35">
      <c r="A64" s="19" t="s">
        <v>102</v>
      </c>
      <c r="B64" s="36">
        <v>75</v>
      </c>
      <c r="C64" s="36">
        <v>50</v>
      </c>
      <c r="F64" s="37"/>
      <c r="G64" s="37"/>
      <c r="H64" s="38"/>
      <c r="I64" s="19"/>
    </row>
    <row r="65" spans="1:9" ht="15" customHeight="1" x14ac:dyDescent="0.35">
      <c r="A65" s="19" t="s">
        <v>203</v>
      </c>
      <c r="B65" s="36">
        <v>7970</v>
      </c>
      <c r="C65" s="37">
        <f>7720-500</f>
        <v>7220</v>
      </c>
      <c r="F65" s="37"/>
      <c r="G65" s="37"/>
      <c r="H65" s="38"/>
      <c r="I65" s="19"/>
    </row>
    <row r="66" spans="1:9" ht="15" customHeight="1" x14ac:dyDescent="0.35">
      <c r="A66" s="19" t="s">
        <v>204</v>
      </c>
      <c r="B66" s="36">
        <v>75</v>
      </c>
      <c r="C66" s="36">
        <v>50</v>
      </c>
      <c r="F66" s="37"/>
      <c r="G66" s="37"/>
      <c r="H66" s="38"/>
      <c r="I66" s="40"/>
    </row>
    <row r="67" spans="1:9" ht="15" customHeight="1" x14ac:dyDescent="0.35">
      <c r="A67" s="19" t="s">
        <v>167</v>
      </c>
      <c r="B67" s="36">
        <v>434</v>
      </c>
      <c r="C67" s="37">
        <f>434-65</f>
        <v>369</v>
      </c>
      <c r="F67" s="37"/>
      <c r="G67" s="37"/>
      <c r="H67" s="38"/>
      <c r="I67" s="19"/>
    </row>
    <row r="68" spans="1:9" ht="15" customHeight="1" x14ac:dyDescent="0.35">
      <c r="A68" s="19" t="s">
        <v>205</v>
      </c>
      <c r="B68" s="36">
        <v>191</v>
      </c>
      <c r="C68" s="36">
        <v>50</v>
      </c>
      <c r="F68" s="37"/>
      <c r="G68" s="37"/>
      <c r="H68" s="38"/>
      <c r="I68" s="19"/>
    </row>
    <row r="69" spans="1:9" ht="15" customHeight="1" x14ac:dyDescent="0.35">
      <c r="A69" s="19" t="s">
        <v>75</v>
      </c>
      <c r="B69" s="36">
        <v>959</v>
      </c>
      <c r="C69" s="36">
        <v>959</v>
      </c>
      <c r="F69" s="37"/>
      <c r="G69" s="37"/>
      <c r="H69" s="38"/>
      <c r="I69" s="19"/>
    </row>
    <row r="70" spans="1:9" ht="15" customHeight="1" x14ac:dyDescent="0.35">
      <c r="F70" s="37"/>
      <c r="G70" s="37"/>
      <c r="H70" s="38"/>
      <c r="I70" s="19"/>
    </row>
    <row r="71" spans="1:9" ht="15" customHeight="1" x14ac:dyDescent="0.35">
      <c r="A71" s="22" t="s">
        <v>30</v>
      </c>
      <c r="B71" s="41">
        <f t="shared" ref="B71:C71" si="0">SUM(B2:B69)</f>
        <v>151062</v>
      </c>
      <c r="C71" s="41">
        <f t="shared" si="0"/>
        <v>54754</v>
      </c>
      <c r="F71" s="37"/>
      <c r="G71" s="37"/>
      <c r="H71" s="38"/>
      <c r="I71" s="19"/>
    </row>
    <row r="72" spans="1:9" ht="15" customHeight="1" x14ac:dyDescent="0.35">
      <c r="F72" s="37"/>
      <c r="G72" s="37"/>
      <c r="H72" s="38"/>
      <c r="I72" s="19"/>
    </row>
    <row r="73" spans="1:9" ht="15" customHeight="1" x14ac:dyDescent="0.35">
      <c r="F73" s="37"/>
      <c r="G73" s="37"/>
      <c r="H73" s="38"/>
      <c r="I73" s="19"/>
    </row>
    <row r="74" spans="1:9" ht="15" customHeight="1" x14ac:dyDescent="0.35">
      <c r="F74" s="37"/>
      <c r="G74" s="37"/>
      <c r="H74" s="38"/>
      <c r="I74" s="19"/>
    </row>
    <row r="75" spans="1:9" ht="15" customHeight="1" x14ac:dyDescent="0.35">
      <c r="F75" s="37"/>
      <c r="G75" s="37"/>
      <c r="H75" s="38"/>
      <c r="I75" s="19"/>
    </row>
    <row r="76" spans="1:9" ht="15" customHeight="1" x14ac:dyDescent="0.35">
      <c r="F76" s="37"/>
      <c r="G76" s="37"/>
      <c r="H76" s="38"/>
      <c r="I76" s="40"/>
    </row>
    <row r="77" spans="1:9" ht="15" customHeight="1" x14ac:dyDescent="0.35">
      <c r="E77" s="42"/>
      <c r="F77" s="37"/>
      <c r="G77" s="42"/>
      <c r="H77" s="43"/>
      <c r="I77" s="40"/>
    </row>
    <row r="78" spans="1:9" ht="15" customHeight="1" x14ac:dyDescent="0.35">
      <c r="E78" s="42"/>
      <c r="F78" s="37"/>
      <c r="G78" s="42"/>
      <c r="H78" s="43"/>
    </row>
    <row r="79" spans="1:9" ht="15" customHeight="1" x14ac:dyDescent="0.35">
      <c r="A79" s="40"/>
      <c r="B79" s="20"/>
      <c r="C79" s="42"/>
      <c r="E79" s="42"/>
      <c r="F79" s="37"/>
      <c r="G79" s="42"/>
      <c r="H79" s="43"/>
    </row>
    <row r="80" spans="1:9" ht="15" customHeight="1" x14ac:dyDescent="0.35">
      <c r="A80" s="40"/>
      <c r="B80" s="20"/>
      <c r="C80" s="42"/>
      <c r="E80" s="42"/>
      <c r="F80" s="37"/>
      <c r="G80" s="42"/>
      <c r="H80" s="43"/>
    </row>
    <row r="81" spans="1:8" ht="15" customHeight="1" x14ac:dyDescent="0.35">
      <c r="A81" s="40"/>
      <c r="B81" s="20"/>
      <c r="C81" s="42"/>
      <c r="E81" s="42"/>
      <c r="F81" s="37"/>
      <c r="G81" s="42"/>
      <c r="H81" s="43"/>
    </row>
    <row r="82" spans="1:8" ht="15" customHeight="1" x14ac:dyDescent="0.35">
      <c r="A82" s="40"/>
      <c r="B82" s="20"/>
      <c r="C82" s="42"/>
      <c r="E82" s="42"/>
      <c r="F82" s="37"/>
      <c r="G82" s="42"/>
      <c r="H82" s="43"/>
    </row>
    <row r="83" spans="1:8" ht="15" customHeight="1" x14ac:dyDescent="0.35">
      <c r="A83" s="40"/>
      <c r="B83" s="20"/>
      <c r="C83" s="42"/>
      <c r="E83" s="42"/>
      <c r="F83" s="37"/>
      <c r="G83" s="42"/>
      <c r="H83" s="43"/>
    </row>
    <row r="84" spans="1:8" ht="15" customHeight="1" x14ac:dyDescent="0.35">
      <c r="A84" s="40"/>
      <c r="B84" s="20"/>
      <c r="C84" s="42"/>
      <c r="E84" s="42"/>
      <c r="F84" s="37"/>
      <c r="G84" s="42"/>
      <c r="H84" s="43"/>
    </row>
    <row r="85" spans="1:8" ht="15" customHeight="1" x14ac:dyDescent="0.35">
      <c r="A85" s="40"/>
      <c r="B85" s="20"/>
      <c r="C85" s="42"/>
      <c r="E85" s="42"/>
      <c r="F85" s="37"/>
      <c r="G85" s="42"/>
      <c r="H85" s="43"/>
    </row>
    <row r="86" spans="1:8" ht="15" customHeight="1" x14ac:dyDescent="0.35">
      <c r="A86" s="40"/>
      <c r="B86" s="20"/>
      <c r="C86" s="42"/>
      <c r="E86" s="42"/>
      <c r="F86" s="37"/>
      <c r="G86" s="42"/>
      <c r="H86" s="43"/>
    </row>
    <row r="87" spans="1:8" ht="15" customHeight="1" x14ac:dyDescent="0.35">
      <c r="A87" s="40"/>
      <c r="B87" s="20"/>
      <c r="C87" s="42"/>
      <c r="E87" s="42"/>
      <c r="F87" s="37"/>
      <c r="G87" s="42"/>
      <c r="H87" s="43"/>
    </row>
    <row r="88" spans="1:8" ht="15" customHeight="1" x14ac:dyDescent="0.35">
      <c r="A88" s="40"/>
      <c r="B88" s="20"/>
      <c r="C88" s="42"/>
      <c r="E88" s="42"/>
      <c r="F88" s="37"/>
      <c r="G88" s="42"/>
      <c r="H88" s="43"/>
    </row>
  </sheetData>
  <conditionalFormatting sqref="H1:H76">
    <cfRule type="cellIs" dxfId="14" priority="1" operator="lessThan">
      <formula>0.25</formula>
    </cfRule>
  </conditionalFormatting>
  <conditionalFormatting sqref="G1:G76">
    <cfRule type="cellIs" dxfId="13" priority="2" operator="greaterThan">
      <formula>5000</formula>
    </cfRule>
  </conditionalFormatting>
  <conditionalFormatting sqref="C1:C69">
    <cfRule type="cellIs" dxfId="12" priority="3" operator="greaterThan">
      <formula>10000</formula>
    </cfRule>
  </conditionalFormatting>
  <conditionalFormatting sqref="G1:G76">
    <cfRule type="cellIs" dxfId="11" priority="4" operator="greaterThan">
      <formula>1000</formula>
    </cfRule>
  </conditionalFormatting>
  <conditionalFormatting sqref="H1:H76">
    <cfRule type="cellIs" dxfId="10" priority="5" operator="lessThan">
      <formula>0.5</formula>
    </cfRule>
  </conditionalFormatting>
  <conditionalFormatting sqref="C1:C69">
    <cfRule type="cellIs" dxfId="9" priority="6" operator="greaterThan">
      <formula>5000</formula>
    </cfRule>
  </conditionalFormatting>
  <conditionalFormatting sqref="G1:G76">
    <cfRule type="cellIs" dxfId="8" priority="7" operator="greaterThan">
      <formula>500</formula>
    </cfRule>
  </conditionalFormatting>
  <conditionalFormatting sqref="C1:C69">
    <cfRule type="cellIs" dxfId="7" priority="8" operator="greaterThan">
      <formula>1000</formula>
    </cfRule>
  </conditionalFormatting>
  <conditionalFormatting sqref="H1:H76">
    <cfRule type="cellIs" dxfId="6" priority="9" operator="lessThan">
      <formula>0.75</formula>
    </cfRule>
  </conditionalFormatting>
  <conditionalFormatting sqref="C1:C69">
    <cfRule type="cellIs" dxfId="5" priority="10" operator="greaterThan">
      <formula>50</formula>
    </cfRule>
  </conditionalFormatting>
  <conditionalFormatting sqref="G1:G76">
    <cfRule type="cellIs" dxfId="4" priority="11" operator="greaterThan">
      <formula>0</formula>
    </cfRule>
  </conditionalFormatting>
  <conditionalFormatting sqref="H1:H76">
    <cfRule type="cellIs" dxfId="3" priority="12" operator="lessThan">
      <formula>0.999</formula>
    </cfRule>
  </conditionalFormatting>
  <conditionalFormatting sqref="G1:G76">
    <cfRule type="cellIs" dxfId="2" priority="13" operator="equal">
      <formula>0</formula>
    </cfRule>
  </conditionalFormatting>
  <conditionalFormatting sqref="H1:H76">
    <cfRule type="cellIs" dxfId="1" priority="14" operator="equal">
      <formula>1</formula>
    </cfRule>
  </conditionalFormatting>
  <conditionalFormatting sqref="C1:C69">
    <cfRule type="cellIs" dxfId="0" priority="15" operator="lessThan">
      <formula>51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ColWidth="14.453125" defaultRowHeight="12.75" customHeight="1" x14ac:dyDescent="0.25"/>
  <sheetData>
    <row r="1" spans="1:7" x14ac:dyDescent="0.35">
      <c r="A1" s="105" t="s">
        <v>206</v>
      </c>
      <c r="B1" s="106"/>
      <c r="C1" s="106"/>
      <c r="D1" s="106"/>
      <c r="E1" s="106"/>
      <c r="F1" s="106"/>
      <c r="G1" s="45"/>
    </row>
    <row r="2" spans="1:7" x14ac:dyDescent="0.35">
      <c r="A2" s="44" t="s">
        <v>207</v>
      </c>
      <c r="B2" s="44" t="s">
        <v>208</v>
      </c>
      <c r="C2" s="44" t="s">
        <v>209</v>
      </c>
      <c r="D2" s="44" t="s">
        <v>210</v>
      </c>
      <c r="E2" s="44" t="s">
        <v>211</v>
      </c>
      <c r="F2" s="44" t="s">
        <v>30</v>
      </c>
      <c r="G2" s="44" t="s">
        <v>212</v>
      </c>
    </row>
    <row r="3" spans="1:7" x14ac:dyDescent="0.35">
      <c r="A3" s="44" t="s">
        <v>213</v>
      </c>
      <c r="B3" s="45"/>
      <c r="C3" s="45"/>
      <c r="D3" s="45"/>
      <c r="E3" s="45"/>
      <c r="F3" s="45"/>
      <c r="G3" s="45"/>
    </row>
    <row r="4" spans="1:7" x14ac:dyDescent="0.35">
      <c r="A4" s="44" t="s">
        <v>214</v>
      </c>
      <c r="B4" s="46">
        <v>9.2799999999999994</v>
      </c>
      <c r="C4" s="44">
        <v>10</v>
      </c>
      <c r="D4" s="44">
        <v>10</v>
      </c>
      <c r="E4" s="44">
        <v>3</v>
      </c>
      <c r="F4" s="47">
        <v>2784</v>
      </c>
      <c r="G4" s="45"/>
    </row>
    <row r="5" spans="1:7" x14ac:dyDescent="0.35">
      <c r="A5" s="44" t="s">
        <v>215</v>
      </c>
      <c r="B5" s="46">
        <v>9.2799999999999994</v>
      </c>
      <c r="C5" s="48">
        <v>12</v>
      </c>
      <c r="D5" s="44">
        <v>9</v>
      </c>
      <c r="E5" s="44">
        <v>3</v>
      </c>
      <c r="F5" s="47">
        <v>3006.72</v>
      </c>
      <c r="G5" s="47">
        <v>5790.72</v>
      </c>
    </row>
    <row r="6" spans="1:7" x14ac:dyDescent="0.35">
      <c r="A6" s="45"/>
      <c r="B6" s="45"/>
      <c r="C6" s="45"/>
      <c r="D6" s="45"/>
      <c r="E6" s="45"/>
      <c r="F6" s="45"/>
      <c r="G6" s="45"/>
    </row>
    <row r="7" spans="1:7" x14ac:dyDescent="0.35">
      <c r="A7" s="44" t="s">
        <v>216</v>
      </c>
      <c r="B7" s="44" t="s">
        <v>217</v>
      </c>
      <c r="C7" s="45"/>
      <c r="D7" s="44" t="s">
        <v>218</v>
      </c>
      <c r="E7" s="44" t="s">
        <v>211</v>
      </c>
      <c r="F7" s="45"/>
      <c r="G7" s="45"/>
    </row>
    <row r="8" spans="1:7" x14ac:dyDescent="0.35">
      <c r="A8" s="44" t="s">
        <v>219</v>
      </c>
      <c r="B8" s="47">
        <v>950</v>
      </c>
      <c r="C8" s="45"/>
      <c r="D8" s="48">
        <v>8</v>
      </c>
      <c r="E8" s="44">
        <v>3</v>
      </c>
      <c r="F8" s="47">
        <v>22800</v>
      </c>
      <c r="G8" s="45"/>
    </row>
    <row r="9" spans="1:7" x14ac:dyDescent="0.35">
      <c r="A9" s="44" t="s">
        <v>220</v>
      </c>
      <c r="B9" s="47">
        <v>750</v>
      </c>
      <c r="C9" s="45"/>
      <c r="D9" s="44">
        <v>2</v>
      </c>
      <c r="E9" s="44">
        <v>3</v>
      </c>
      <c r="F9" s="47">
        <v>4500</v>
      </c>
      <c r="G9" s="47">
        <v>27300</v>
      </c>
    </row>
    <row r="10" spans="1:7" x14ac:dyDescent="0.35">
      <c r="A10" s="45"/>
      <c r="B10" s="45"/>
      <c r="C10" s="45"/>
      <c r="D10" s="45"/>
      <c r="E10" s="45"/>
      <c r="F10" s="45"/>
      <c r="G10" s="45"/>
    </row>
    <row r="11" spans="1:7" x14ac:dyDescent="0.35">
      <c r="A11" s="44" t="s">
        <v>221</v>
      </c>
      <c r="B11" s="44" t="s">
        <v>222</v>
      </c>
      <c r="C11" s="44" t="s">
        <v>223</v>
      </c>
      <c r="D11" s="44" t="s">
        <v>224</v>
      </c>
      <c r="E11" s="44" t="s">
        <v>211</v>
      </c>
      <c r="F11" s="45"/>
      <c r="G11" s="45"/>
    </row>
    <row r="12" spans="1:7" x14ac:dyDescent="0.35">
      <c r="A12" s="44" t="s">
        <v>225</v>
      </c>
      <c r="B12" s="46">
        <v>350</v>
      </c>
      <c r="C12" s="44">
        <v>2</v>
      </c>
      <c r="D12" s="44">
        <v>2</v>
      </c>
      <c r="E12" s="44">
        <v>3</v>
      </c>
      <c r="F12" s="47">
        <v>4200</v>
      </c>
      <c r="G12" s="45"/>
    </row>
    <row r="13" spans="1:7" x14ac:dyDescent="0.35">
      <c r="A13" s="44" t="s">
        <v>226</v>
      </c>
      <c r="B13" s="47">
        <v>6.5</v>
      </c>
      <c r="C13" s="44">
        <v>100</v>
      </c>
      <c r="D13" s="44">
        <v>2</v>
      </c>
      <c r="E13" s="44">
        <v>3</v>
      </c>
      <c r="F13" s="47">
        <v>3900</v>
      </c>
      <c r="G13" s="47">
        <v>8100</v>
      </c>
    </row>
    <row r="14" spans="1:7" x14ac:dyDescent="0.35">
      <c r="A14" s="45"/>
      <c r="B14" s="45"/>
      <c r="C14" s="45"/>
      <c r="D14" s="45"/>
      <c r="E14" s="45"/>
      <c r="F14" s="45"/>
      <c r="G14" s="45"/>
    </row>
    <row r="15" spans="1:7" x14ac:dyDescent="0.35">
      <c r="A15" s="44" t="s">
        <v>227</v>
      </c>
      <c r="B15" s="44" t="s">
        <v>222</v>
      </c>
      <c r="C15" s="44" t="s">
        <v>228</v>
      </c>
      <c r="D15" s="44" t="s">
        <v>218</v>
      </c>
      <c r="E15" s="44" t="s">
        <v>211</v>
      </c>
      <c r="F15" s="45"/>
      <c r="G15" s="45"/>
    </row>
    <row r="16" spans="1:7" x14ac:dyDescent="0.35">
      <c r="A16" s="44" t="s">
        <v>229</v>
      </c>
      <c r="B16" s="49">
        <v>1773.5</v>
      </c>
      <c r="C16" s="44" t="s">
        <v>230</v>
      </c>
      <c r="D16" s="44">
        <v>1</v>
      </c>
      <c r="E16" s="44">
        <v>2</v>
      </c>
      <c r="F16" s="47">
        <v>3547</v>
      </c>
      <c r="G16" s="47">
        <v>3547</v>
      </c>
    </row>
    <row r="17" spans="1:7" x14ac:dyDescent="0.35">
      <c r="A17" s="45"/>
      <c r="B17" s="50"/>
      <c r="C17" s="45"/>
      <c r="D17" s="45"/>
      <c r="E17" s="45"/>
      <c r="F17" s="45"/>
      <c r="G17" s="45"/>
    </row>
    <row r="18" spans="1:7" x14ac:dyDescent="0.35">
      <c r="A18" s="44" t="s">
        <v>231</v>
      </c>
      <c r="B18" s="44" t="s">
        <v>222</v>
      </c>
      <c r="C18" s="45"/>
      <c r="D18" s="44" t="s">
        <v>218</v>
      </c>
      <c r="E18" s="44" t="s">
        <v>211</v>
      </c>
      <c r="F18" s="45"/>
      <c r="G18" s="45"/>
    </row>
    <row r="19" spans="1:7" x14ac:dyDescent="0.35">
      <c r="A19" s="44" t="s">
        <v>232</v>
      </c>
      <c r="B19" s="46">
        <v>21</v>
      </c>
      <c r="C19" s="45"/>
      <c r="D19" s="44">
        <v>10</v>
      </c>
      <c r="E19" s="44">
        <v>3</v>
      </c>
      <c r="F19" s="47">
        <v>630</v>
      </c>
      <c r="G19" s="45"/>
    </row>
    <row r="20" spans="1:7" x14ac:dyDescent="0.35">
      <c r="A20" s="44" t="s">
        <v>233</v>
      </c>
      <c r="B20" s="46">
        <v>34.5</v>
      </c>
      <c r="C20" s="45"/>
      <c r="D20" s="45"/>
      <c r="E20" s="44">
        <v>3</v>
      </c>
      <c r="F20" s="47">
        <v>103.5</v>
      </c>
      <c r="G20" s="47">
        <v>733.5</v>
      </c>
    </row>
    <row r="21" spans="1:7" x14ac:dyDescent="0.35">
      <c r="A21" s="45"/>
      <c r="B21" s="45"/>
      <c r="C21" s="45"/>
      <c r="D21" s="45"/>
      <c r="E21" s="45"/>
      <c r="F21" s="45"/>
      <c r="G21" s="45"/>
    </row>
    <row r="22" spans="1:7" x14ac:dyDescent="0.35">
      <c r="A22" s="107" t="s">
        <v>30</v>
      </c>
      <c r="B22" s="108"/>
      <c r="C22" s="108"/>
      <c r="D22" s="108"/>
      <c r="E22" s="108"/>
      <c r="F22" s="109"/>
      <c r="G22" s="47">
        <v>45471.22</v>
      </c>
    </row>
  </sheetData>
  <mergeCells count="2">
    <mergeCell ref="A1:F1"/>
    <mergeCell ref="A22:F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ColWidth="14.453125" defaultRowHeight="12.75" customHeight="1" x14ac:dyDescent="0.25"/>
  <cols>
    <col min="2" max="2" width="39.81640625" customWidth="1"/>
  </cols>
  <sheetData>
    <row r="1" spans="1:7" x14ac:dyDescent="0.35">
      <c r="A1" s="51" t="s">
        <v>234</v>
      </c>
      <c r="B1" s="52"/>
      <c r="C1" s="52"/>
      <c r="D1" s="52"/>
      <c r="E1" s="52"/>
      <c r="F1" s="52"/>
      <c r="G1" s="52"/>
    </row>
    <row r="2" spans="1:7" x14ac:dyDescent="0.35">
      <c r="A2" s="51" t="s">
        <v>235</v>
      </c>
      <c r="B2" s="52"/>
      <c r="C2" s="52"/>
      <c r="D2" s="52"/>
      <c r="E2" s="52"/>
      <c r="F2" s="52"/>
      <c r="G2" s="52"/>
    </row>
    <row r="3" spans="1:7" ht="12.75" customHeight="1" x14ac:dyDescent="0.3">
      <c r="A3" s="52"/>
      <c r="B3" s="52"/>
      <c r="C3" s="53"/>
      <c r="D3" s="53"/>
      <c r="E3" s="53"/>
      <c r="F3" s="53"/>
      <c r="G3" s="53"/>
    </row>
    <row r="4" spans="1:7" x14ac:dyDescent="0.35">
      <c r="A4" s="52"/>
      <c r="B4" s="54" t="s">
        <v>236</v>
      </c>
      <c r="C4" s="55" t="s">
        <v>237</v>
      </c>
      <c r="D4" s="55" t="s">
        <v>238</v>
      </c>
      <c r="E4" s="53"/>
      <c r="F4" s="53"/>
      <c r="G4" s="53"/>
    </row>
    <row r="5" spans="1:7" x14ac:dyDescent="0.35">
      <c r="A5" s="52"/>
      <c r="B5" s="51" t="s">
        <v>239</v>
      </c>
      <c r="C5" s="56">
        <v>25000</v>
      </c>
      <c r="D5" s="57">
        <v>15599.99</v>
      </c>
      <c r="E5" s="53"/>
      <c r="F5" s="53"/>
      <c r="G5" s="53"/>
    </row>
    <row r="6" spans="1:7" x14ac:dyDescent="0.35">
      <c r="A6" s="52"/>
      <c r="B6" s="51" t="s">
        <v>240</v>
      </c>
      <c r="C6" s="56">
        <v>4500</v>
      </c>
      <c r="D6" s="57">
        <v>3741.81</v>
      </c>
      <c r="E6" s="53"/>
      <c r="F6" s="53"/>
      <c r="G6" s="53"/>
    </row>
    <row r="7" spans="1:7" x14ac:dyDescent="0.35">
      <c r="A7" s="52"/>
      <c r="B7" s="51" t="s">
        <v>241</v>
      </c>
      <c r="C7" s="56">
        <v>2000</v>
      </c>
      <c r="D7" s="58">
        <v>1773.75</v>
      </c>
      <c r="E7" s="53"/>
      <c r="F7" s="53"/>
      <c r="G7" s="53"/>
    </row>
    <row r="8" spans="1:7" x14ac:dyDescent="0.35">
      <c r="A8" s="52"/>
      <c r="B8" s="51" t="s">
        <v>242</v>
      </c>
      <c r="C8" s="56">
        <v>2000</v>
      </c>
      <c r="D8" s="58">
        <v>858.4</v>
      </c>
      <c r="E8" s="53"/>
      <c r="F8" s="53"/>
      <c r="G8" s="53"/>
    </row>
    <row r="9" spans="1:7" x14ac:dyDescent="0.35">
      <c r="A9" s="52"/>
      <c r="B9" s="51" t="s">
        <v>243</v>
      </c>
      <c r="C9" s="59" t="s">
        <v>244</v>
      </c>
      <c r="D9" s="57">
        <v>2304.2800000000002</v>
      </c>
      <c r="E9" s="53"/>
      <c r="F9" s="53"/>
      <c r="G9" s="53"/>
    </row>
    <row r="10" spans="1:7" x14ac:dyDescent="0.35">
      <c r="A10" s="52"/>
      <c r="B10" s="51" t="s">
        <v>245</v>
      </c>
      <c r="C10" s="60" t="s">
        <v>244</v>
      </c>
      <c r="D10" s="56">
        <v>8000</v>
      </c>
      <c r="E10" s="53"/>
      <c r="F10" s="53"/>
      <c r="G10" s="53"/>
    </row>
    <row r="11" spans="1:7" x14ac:dyDescent="0.35">
      <c r="A11" s="52"/>
      <c r="B11" s="51" t="s">
        <v>30</v>
      </c>
      <c r="C11" s="56">
        <v>33500</v>
      </c>
      <c r="D11" s="57">
        <v>32278.23</v>
      </c>
      <c r="E11" s="53"/>
      <c r="F11" s="53"/>
      <c r="G11" s="53"/>
    </row>
    <row r="12" spans="1:7" ht="12.75" customHeight="1" x14ac:dyDescent="0.3">
      <c r="A12" s="52"/>
      <c r="B12" s="52"/>
      <c r="C12" s="53"/>
      <c r="D12" s="53"/>
      <c r="E12" s="53"/>
      <c r="F12" s="53"/>
      <c r="G12" s="53"/>
    </row>
    <row r="13" spans="1:7" x14ac:dyDescent="0.35">
      <c r="A13" s="52"/>
      <c r="B13" s="61"/>
      <c r="C13" s="62" t="s">
        <v>246</v>
      </c>
      <c r="D13" s="62" t="s">
        <v>247</v>
      </c>
      <c r="E13" s="62" t="s">
        <v>248</v>
      </c>
      <c r="F13" s="63" t="s">
        <v>249</v>
      </c>
      <c r="G13" s="63" t="s">
        <v>250</v>
      </c>
    </row>
    <row r="14" spans="1:7" x14ac:dyDescent="0.35">
      <c r="A14" s="51" t="s">
        <v>45</v>
      </c>
      <c r="B14" s="64" t="s">
        <v>251</v>
      </c>
      <c r="C14" s="65">
        <v>3500</v>
      </c>
      <c r="D14" s="66"/>
      <c r="E14" s="65">
        <v>5100</v>
      </c>
      <c r="F14" s="67">
        <v>5500</v>
      </c>
      <c r="G14" s="68"/>
    </row>
    <row r="15" spans="1:7" x14ac:dyDescent="0.35">
      <c r="A15" s="51" t="s">
        <v>45</v>
      </c>
      <c r="B15" s="64" t="s">
        <v>252</v>
      </c>
      <c r="C15" s="65">
        <v>28000</v>
      </c>
      <c r="D15" s="66"/>
      <c r="E15" s="65">
        <v>24000</v>
      </c>
      <c r="F15" s="67">
        <v>25000</v>
      </c>
      <c r="G15" s="68"/>
    </row>
    <row r="16" spans="1:7" x14ac:dyDescent="0.35">
      <c r="A16" s="51" t="s">
        <v>45</v>
      </c>
      <c r="B16" s="64" t="s">
        <v>253</v>
      </c>
      <c r="C16" s="65">
        <v>2000</v>
      </c>
      <c r="D16" s="66"/>
      <c r="E16" s="65">
        <v>1773</v>
      </c>
      <c r="F16" s="67">
        <v>4000</v>
      </c>
      <c r="G16" s="68"/>
    </row>
    <row r="17" spans="1:7" ht="14.5" x14ac:dyDescent="0.35">
      <c r="A17" s="51" t="s">
        <v>45</v>
      </c>
      <c r="B17" s="64" t="s">
        <v>254</v>
      </c>
      <c r="C17" s="65">
        <v>0</v>
      </c>
      <c r="D17" s="66"/>
      <c r="E17" s="65">
        <v>1734</v>
      </c>
      <c r="F17" s="67">
        <v>2000</v>
      </c>
      <c r="G17" s="68"/>
    </row>
    <row r="18" spans="1:7" ht="14.5" x14ac:dyDescent="0.35">
      <c r="A18" s="51" t="s">
        <v>45</v>
      </c>
      <c r="B18" s="64" t="s">
        <v>255</v>
      </c>
      <c r="C18" s="65">
        <v>0</v>
      </c>
      <c r="D18" s="66"/>
      <c r="E18" s="65">
        <v>2275</v>
      </c>
      <c r="F18" s="67">
        <v>2100</v>
      </c>
      <c r="G18" s="68"/>
    </row>
    <row r="19" spans="1:7" ht="14.5" x14ac:dyDescent="0.35">
      <c r="A19" s="52"/>
      <c r="B19" s="69" t="s">
        <v>256</v>
      </c>
      <c r="C19" s="70"/>
      <c r="D19" s="71">
        <f>SUM(C14:C18)</f>
        <v>33500</v>
      </c>
      <c r="E19" s="70"/>
      <c r="F19" s="72">
        <f>SUM(F14:F18)</f>
        <v>38600</v>
      </c>
      <c r="G19" s="72">
        <f>F19</f>
        <v>38600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/>
  </sheetViews>
  <sheetFormatPr defaultColWidth="14.453125" defaultRowHeight="12.75" customHeight="1" x14ac:dyDescent="0.25"/>
  <sheetData>
    <row r="1" spans="1:6" x14ac:dyDescent="0.35">
      <c r="A1" s="73" t="s">
        <v>257</v>
      </c>
      <c r="B1" s="52"/>
      <c r="C1" s="52"/>
      <c r="D1" s="52"/>
      <c r="E1" s="52"/>
      <c r="F1" s="52"/>
    </row>
    <row r="2" spans="1:6" x14ac:dyDescent="0.35">
      <c r="A2" s="51" t="s">
        <v>235</v>
      </c>
      <c r="B2" s="52"/>
      <c r="C2" s="52"/>
      <c r="D2" s="52"/>
      <c r="E2" s="74"/>
      <c r="F2" s="52"/>
    </row>
    <row r="3" spans="1:6" x14ac:dyDescent="0.35">
      <c r="A3" s="51" t="s">
        <v>258</v>
      </c>
      <c r="B3" s="52"/>
      <c r="C3" s="52"/>
      <c r="D3" s="52"/>
      <c r="E3" s="74"/>
      <c r="F3" s="52"/>
    </row>
    <row r="4" spans="1:6" ht="12.75" customHeight="1" x14ac:dyDescent="0.3">
      <c r="A4" s="53"/>
      <c r="B4" s="53"/>
      <c r="C4" s="53"/>
      <c r="D4" s="53"/>
      <c r="E4" s="53"/>
      <c r="F4" s="53"/>
    </row>
    <row r="5" spans="1:6" ht="12.75" customHeight="1" x14ac:dyDescent="0.3">
      <c r="A5" s="75" t="s">
        <v>259</v>
      </c>
      <c r="B5" s="76" t="s">
        <v>260</v>
      </c>
      <c r="C5" s="76" t="s">
        <v>261</v>
      </c>
      <c r="D5" s="76" t="s">
        <v>250</v>
      </c>
      <c r="E5" s="77" t="s">
        <v>262</v>
      </c>
      <c r="F5" s="76" t="s">
        <v>263</v>
      </c>
    </row>
    <row r="6" spans="1:6" ht="12.75" customHeight="1" x14ac:dyDescent="0.3">
      <c r="A6" s="78" t="s">
        <v>264</v>
      </c>
      <c r="B6" s="79" t="s">
        <v>265</v>
      </c>
      <c r="C6" s="80">
        <v>4000</v>
      </c>
      <c r="D6" s="81"/>
      <c r="E6" s="61"/>
      <c r="F6" s="79" t="s">
        <v>266</v>
      </c>
    </row>
    <row r="7" spans="1:6" ht="12.75" customHeight="1" x14ac:dyDescent="0.3">
      <c r="A7" s="78" t="s">
        <v>264</v>
      </c>
      <c r="B7" s="79" t="s">
        <v>267</v>
      </c>
      <c r="C7" s="80">
        <v>400</v>
      </c>
      <c r="D7" s="81"/>
      <c r="E7" s="61"/>
      <c r="F7" s="61"/>
    </row>
    <row r="8" spans="1:6" ht="12.75" customHeight="1" x14ac:dyDescent="0.3">
      <c r="A8" s="78" t="s">
        <v>264</v>
      </c>
      <c r="B8" s="79" t="s">
        <v>268</v>
      </c>
      <c r="C8" s="80">
        <v>200</v>
      </c>
      <c r="D8" s="81"/>
      <c r="E8" s="61"/>
      <c r="F8" s="61"/>
    </row>
    <row r="9" spans="1:6" ht="12.75" customHeight="1" x14ac:dyDescent="0.3">
      <c r="A9" s="78" t="s">
        <v>264</v>
      </c>
      <c r="B9" s="79" t="s">
        <v>269</v>
      </c>
      <c r="C9" s="82">
        <v>100</v>
      </c>
      <c r="D9" s="68"/>
      <c r="E9" s="61"/>
      <c r="F9" s="61"/>
    </row>
    <row r="10" spans="1:6" ht="12.75" customHeight="1" x14ac:dyDescent="0.3">
      <c r="A10" s="78" t="s">
        <v>264</v>
      </c>
      <c r="B10" s="83" t="s">
        <v>256</v>
      </c>
      <c r="C10" s="68"/>
      <c r="D10" s="82">
        <f>SUM(C6:C9)/2</f>
        <v>2350</v>
      </c>
      <c r="E10" s="84">
        <v>0</v>
      </c>
      <c r="F10" s="79" t="s">
        <v>270</v>
      </c>
    </row>
    <row r="11" spans="1:6" ht="12.75" customHeight="1" x14ac:dyDescent="0.3">
      <c r="A11" s="85"/>
      <c r="B11" s="61"/>
      <c r="C11" s="81"/>
      <c r="D11" s="81"/>
      <c r="E11" s="61"/>
      <c r="F11" s="61"/>
    </row>
    <row r="12" spans="1:6" ht="12.75" customHeight="1" x14ac:dyDescent="0.3">
      <c r="A12" s="78" t="s">
        <v>271</v>
      </c>
      <c r="B12" s="79" t="s">
        <v>272</v>
      </c>
      <c r="C12" s="82">
        <v>300</v>
      </c>
      <c r="D12" s="68"/>
      <c r="E12" s="61"/>
      <c r="F12" s="110" t="s">
        <v>273</v>
      </c>
    </row>
    <row r="13" spans="1:6" ht="12.75" customHeight="1" x14ac:dyDescent="0.3">
      <c r="A13" s="78" t="s">
        <v>274</v>
      </c>
      <c r="B13" s="83" t="s">
        <v>256</v>
      </c>
      <c r="C13" s="68"/>
      <c r="D13" s="82">
        <v>0</v>
      </c>
      <c r="E13" s="61"/>
      <c r="F13" s="111"/>
    </row>
    <row r="14" spans="1:6" ht="12.75" customHeight="1" x14ac:dyDescent="0.3">
      <c r="A14" s="85"/>
      <c r="B14" s="61"/>
      <c r="C14" s="81"/>
      <c r="D14" s="81"/>
      <c r="E14" s="61"/>
      <c r="F14" s="61"/>
    </row>
    <row r="15" spans="1:6" ht="12.75" customHeight="1" x14ac:dyDescent="0.3">
      <c r="A15" s="86" t="s">
        <v>275</v>
      </c>
      <c r="B15" s="79" t="s">
        <v>276</v>
      </c>
      <c r="C15" s="82">
        <v>6700</v>
      </c>
      <c r="D15" s="68"/>
      <c r="E15" s="61"/>
      <c r="F15" s="79" t="s">
        <v>277</v>
      </c>
    </row>
    <row r="16" spans="1:6" ht="12.75" customHeight="1" x14ac:dyDescent="0.3">
      <c r="A16" s="86" t="s">
        <v>275</v>
      </c>
      <c r="B16" s="83" t="s">
        <v>256</v>
      </c>
      <c r="C16" s="68"/>
      <c r="D16" s="82">
        <v>5200</v>
      </c>
      <c r="E16" s="84">
        <v>5200</v>
      </c>
      <c r="F16" s="61"/>
    </row>
    <row r="17" spans="1:6" ht="13" x14ac:dyDescent="0.3">
      <c r="A17" s="85"/>
      <c r="B17" s="61"/>
      <c r="C17" s="81"/>
      <c r="D17" s="81"/>
      <c r="E17" s="61"/>
      <c r="F17" s="61"/>
    </row>
    <row r="18" spans="1:6" ht="13" x14ac:dyDescent="0.3">
      <c r="A18" s="87" t="s">
        <v>278</v>
      </c>
      <c r="B18" s="79" t="s">
        <v>279</v>
      </c>
      <c r="C18" s="82">
        <v>2600</v>
      </c>
      <c r="D18" s="68"/>
      <c r="E18" s="61"/>
      <c r="F18" s="61"/>
    </row>
    <row r="19" spans="1:6" ht="13" x14ac:dyDescent="0.3">
      <c r="A19" s="87" t="s">
        <v>278</v>
      </c>
      <c r="B19" s="83" t="s">
        <v>256</v>
      </c>
      <c r="C19" s="68"/>
      <c r="D19" s="82">
        <f>C18</f>
        <v>2600</v>
      </c>
      <c r="E19" s="84">
        <v>2600</v>
      </c>
      <c r="F19" s="61"/>
    </row>
    <row r="20" spans="1:6" ht="13" x14ac:dyDescent="0.3">
      <c r="A20" s="85"/>
      <c r="B20" s="61"/>
      <c r="C20" s="81"/>
      <c r="D20" s="81"/>
      <c r="E20" s="61"/>
      <c r="F20" s="61"/>
    </row>
    <row r="21" spans="1:6" ht="13" x14ac:dyDescent="0.3">
      <c r="A21" s="88" t="s">
        <v>280</v>
      </c>
      <c r="B21" s="79" t="s">
        <v>281</v>
      </c>
      <c r="C21" s="81"/>
      <c r="D21" s="81"/>
      <c r="E21" s="61"/>
      <c r="F21" s="79" t="s">
        <v>282</v>
      </c>
    </row>
    <row r="22" spans="1:6" ht="13" x14ac:dyDescent="0.3">
      <c r="A22" s="88" t="s">
        <v>280</v>
      </c>
      <c r="B22" s="79" t="s">
        <v>276</v>
      </c>
      <c r="C22" s="80">
        <v>40</v>
      </c>
      <c r="D22" s="81"/>
      <c r="E22" s="89"/>
      <c r="F22" s="61"/>
    </row>
    <row r="23" spans="1:6" ht="13" x14ac:dyDescent="0.3">
      <c r="A23" s="88" t="s">
        <v>280</v>
      </c>
      <c r="B23" s="79" t="s">
        <v>283</v>
      </c>
      <c r="C23" s="80">
        <v>300</v>
      </c>
      <c r="D23" s="81"/>
      <c r="E23" s="84">
        <v>0</v>
      </c>
      <c r="F23" s="61"/>
    </row>
    <row r="24" spans="1:6" ht="13" x14ac:dyDescent="0.3">
      <c r="A24" s="88" t="s">
        <v>280</v>
      </c>
      <c r="B24" s="79" t="s">
        <v>284</v>
      </c>
      <c r="C24" s="80">
        <v>700</v>
      </c>
      <c r="D24" s="81"/>
      <c r="E24" s="61"/>
      <c r="F24" s="61"/>
    </row>
    <row r="25" spans="1:6" ht="13" x14ac:dyDescent="0.3">
      <c r="A25" s="88" t="s">
        <v>280</v>
      </c>
      <c r="B25" s="79" t="s">
        <v>285</v>
      </c>
      <c r="C25" s="82">
        <v>30</v>
      </c>
      <c r="D25" s="68"/>
      <c r="E25" s="61"/>
      <c r="F25" s="61"/>
    </row>
    <row r="26" spans="1:6" ht="13" x14ac:dyDescent="0.3">
      <c r="A26" s="88" t="s">
        <v>280</v>
      </c>
      <c r="B26" s="83" t="s">
        <v>256</v>
      </c>
      <c r="C26" s="68"/>
      <c r="D26" s="82">
        <f>SUM(C21:C25)</f>
        <v>1070</v>
      </c>
      <c r="E26" s="84">
        <v>770</v>
      </c>
      <c r="F26" s="61"/>
    </row>
    <row r="27" spans="1:6" ht="13" x14ac:dyDescent="0.3">
      <c r="A27" s="85"/>
      <c r="B27" s="61"/>
      <c r="C27" s="81"/>
      <c r="D27" s="81"/>
      <c r="E27" s="61"/>
      <c r="F27" s="61"/>
    </row>
    <row r="28" spans="1:6" ht="13" x14ac:dyDescent="0.3">
      <c r="A28" s="90" t="s">
        <v>286</v>
      </c>
      <c r="B28" s="79" t="s">
        <v>285</v>
      </c>
      <c r="C28" s="80">
        <v>90</v>
      </c>
      <c r="D28" s="81"/>
      <c r="E28" s="61"/>
      <c r="F28" s="61"/>
    </row>
    <row r="29" spans="1:6" ht="13" x14ac:dyDescent="0.3">
      <c r="A29" s="90" t="s">
        <v>286</v>
      </c>
      <c r="B29" s="79" t="s">
        <v>287</v>
      </c>
      <c r="C29" s="80">
        <v>9100</v>
      </c>
      <c r="D29" s="81"/>
      <c r="E29" s="61"/>
      <c r="F29" s="61"/>
    </row>
    <row r="30" spans="1:6" ht="13" x14ac:dyDescent="0.3">
      <c r="A30" s="90" t="s">
        <v>286</v>
      </c>
      <c r="B30" s="79" t="s">
        <v>288</v>
      </c>
      <c r="C30" s="80">
        <v>300</v>
      </c>
      <c r="D30" s="81"/>
      <c r="E30" s="61"/>
      <c r="F30" s="61"/>
    </row>
    <row r="31" spans="1:6" ht="13" x14ac:dyDescent="0.3">
      <c r="A31" s="90" t="s">
        <v>286</v>
      </c>
      <c r="B31" s="79" t="s">
        <v>289</v>
      </c>
      <c r="C31" s="82">
        <v>2500</v>
      </c>
      <c r="D31" s="68"/>
      <c r="E31" s="61"/>
      <c r="F31" s="61"/>
    </row>
    <row r="32" spans="1:6" ht="13" x14ac:dyDescent="0.3">
      <c r="A32" s="90" t="s">
        <v>286</v>
      </c>
      <c r="B32" s="83" t="s">
        <v>256</v>
      </c>
      <c r="C32" s="68"/>
      <c r="D32" s="82">
        <f>SUM(C28:C31)/2</f>
        <v>5995</v>
      </c>
      <c r="E32" s="84">
        <v>5995</v>
      </c>
      <c r="F32" s="79" t="s">
        <v>270</v>
      </c>
    </row>
    <row r="33" spans="1:6" ht="13" x14ac:dyDescent="0.3">
      <c r="A33" s="85"/>
      <c r="B33" s="61"/>
      <c r="C33" s="81"/>
      <c r="D33" s="81"/>
      <c r="E33" s="61"/>
      <c r="F33" s="61"/>
    </row>
    <row r="34" spans="1:6" ht="13" x14ac:dyDescent="0.3">
      <c r="A34" s="90" t="s">
        <v>290</v>
      </c>
      <c r="B34" s="91" t="s">
        <v>291</v>
      </c>
      <c r="C34" s="80">
        <v>1400</v>
      </c>
      <c r="D34" s="81"/>
      <c r="E34" s="61"/>
      <c r="F34" s="61"/>
    </row>
    <row r="35" spans="1:6" ht="13" x14ac:dyDescent="0.3">
      <c r="A35" s="90" t="s">
        <v>290</v>
      </c>
      <c r="B35" s="91" t="s">
        <v>281</v>
      </c>
      <c r="C35" s="80">
        <v>500</v>
      </c>
      <c r="D35" s="81"/>
      <c r="E35" s="61"/>
      <c r="F35" s="61"/>
    </row>
    <row r="36" spans="1:6" ht="13" x14ac:dyDescent="0.3">
      <c r="A36" s="90" t="s">
        <v>290</v>
      </c>
      <c r="B36" s="91" t="s">
        <v>287</v>
      </c>
      <c r="C36" s="80">
        <v>4000</v>
      </c>
      <c r="D36" s="81"/>
      <c r="E36" s="61"/>
      <c r="F36" s="61"/>
    </row>
    <row r="37" spans="1:6" ht="13" x14ac:dyDescent="0.3">
      <c r="A37" s="90" t="s">
        <v>290</v>
      </c>
      <c r="B37" s="91" t="s">
        <v>283</v>
      </c>
      <c r="C37" s="82">
        <v>1000</v>
      </c>
      <c r="D37" s="68"/>
      <c r="E37" s="61"/>
      <c r="F37" s="61"/>
    </row>
    <row r="38" spans="1:6" ht="13" x14ac:dyDescent="0.3">
      <c r="A38" s="90" t="s">
        <v>290</v>
      </c>
      <c r="B38" s="83" t="s">
        <v>256</v>
      </c>
      <c r="C38" s="68"/>
      <c r="D38" s="82">
        <f>SUM(C34:C37)/2</f>
        <v>3450</v>
      </c>
      <c r="E38" s="84">
        <v>3450</v>
      </c>
      <c r="F38" s="79" t="s">
        <v>270</v>
      </c>
    </row>
    <row r="39" spans="1:6" ht="13" x14ac:dyDescent="0.3">
      <c r="A39" s="85"/>
      <c r="B39" s="61"/>
      <c r="C39" s="81"/>
      <c r="D39" s="81"/>
      <c r="E39" s="61"/>
      <c r="F39" s="61"/>
    </row>
    <row r="40" spans="1:6" ht="13" x14ac:dyDescent="0.3">
      <c r="A40" s="90" t="s">
        <v>292</v>
      </c>
      <c r="B40" s="79" t="s">
        <v>293</v>
      </c>
      <c r="C40" s="80">
        <v>4400</v>
      </c>
      <c r="D40" s="81"/>
      <c r="E40" s="61"/>
      <c r="F40" s="110" t="s">
        <v>294</v>
      </c>
    </row>
    <row r="41" spans="1:6" ht="13" x14ac:dyDescent="0.3">
      <c r="A41" s="90" t="s">
        <v>292</v>
      </c>
      <c r="B41" s="79" t="s">
        <v>285</v>
      </c>
      <c r="C41" s="80">
        <v>180</v>
      </c>
      <c r="D41" s="81"/>
      <c r="E41" s="61"/>
      <c r="F41" s="111"/>
    </row>
    <row r="42" spans="1:6" ht="13" x14ac:dyDescent="0.3">
      <c r="A42" s="90" t="s">
        <v>292</v>
      </c>
      <c r="B42" s="79" t="s">
        <v>295</v>
      </c>
      <c r="C42" s="82">
        <v>125</v>
      </c>
      <c r="D42" s="68"/>
      <c r="E42" s="61"/>
      <c r="F42" s="111"/>
    </row>
    <row r="43" spans="1:6" ht="13" x14ac:dyDescent="0.3">
      <c r="A43" s="90" t="s">
        <v>292</v>
      </c>
      <c r="B43" s="83" t="s">
        <v>256</v>
      </c>
      <c r="C43" s="68"/>
      <c r="D43" s="82">
        <f>SUM(C40:C42)/2</f>
        <v>2352.5</v>
      </c>
      <c r="E43" s="84">
        <v>2352.5</v>
      </c>
      <c r="F43" s="79" t="s">
        <v>270</v>
      </c>
    </row>
    <row r="44" spans="1:6" ht="13" x14ac:dyDescent="0.3">
      <c r="A44" s="85"/>
      <c r="B44" s="61"/>
      <c r="C44" s="81"/>
      <c r="D44" s="81"/>
      <c r="E44" s="61"/>
      <c r="F44" s="61"/>
    </row>
    <row r="45" spans="1:6" ht="13" x14ac:dyDescent="0.3">
      <c r="A45" s="90" t="s">
        <v>296</v>
      </c>
      <c r="B45" s="79" t="s">
        <v>297</v>
      </c>
      <c r="C45" s="80">
        <v>7500</v>
      </c>
      <c r="D45" s="81"/>
      <c r="E45" s="61"/>
      <c r="F45" s="61"/>
    </row>
    <row r="46" spans="1:6" ht="13" x14ac:dyDescent="0.3">
      <c r="A46" s="90" t="s">
        <v>296</v>
      </c>
      <c r="B46" s="79" t="s">
        <v>298</v>
      </c>
      <c r="C46" s="80">
        <v>1500</v>
      </c>
      <c r="D46" s="81"/>
      <c r="E46" s="61"/>
      <c r="F46" s="61"/>
    </row>
    <row r="47" spans="1:6" ht="13" x14ac:dyDescent="0.3">
      <c r="A47" s="90" t="s">
        <v>296</v>
      </c>
      <c r="B47" s="79" t="s">
        <v>299</v>
      </c>
      <c r="C47" s="80">
        <v>1050</v>
      </c>
      <c r="D47" s="81"/>
      <c r="E47" s="61"/>
      <c r="F47" s="61"/>
    </row>
    <row r="48" spans="1:6" ht="13" x14ac:dyDescent="0.3">
      <c r="A48" s="90" t="s">
        <v>296</v>
      </c>
      <c r="B48" s="79" t="s">
        <v>300</v>
      </c>
      <c r="C48" s="80">
        <v>5000</v>
      </c>
      <c r="D48" s="81"/>
      <c r="E48" s="61"/>
      <c r="F48" s="61"/>
    </row>
    <row r="49" spans="1:6" ht="13" x14ac:dyDescent="0.3">
      <c r="A49" s="90" t="s">
        <v>296</v>
      </c>
      <c r="B49" s="79" t="s">
        <v>301</v>
      </c>
      <c r="C49" s="80">
        <v>60000</v>
      </c>
      <c r="D49" s="81"/>
      <c r="E49" s="61"/>
      <c r="F49" s="61"/>
    </row>
    <row r="50" spans="1:6" ht="13" x14ac:dyDescent="0.3">
      <c r="A50" s="90" t="s">
        <v>296</v>
      </c>
      <c r="B50" s="79" t="s">
        <v>302</v>
      </c>
      <c r="C50" s="92">
        <v>2500</v>
      </c>
      <c r="D50" s="81"/>
      <c r="E50" s="61"/>
      <c r="F50" s="61"/>
    </row>
    <row r="51" spans="1:6" ht="13" x14ac:dyDescent="0.3">
      <c r="A51" s="90" t="s">
        <v>296</v>
      </c>
      <c r="B51" s="79" t="s">
        <v>303</v>
      </c>
      <c r="C51" s="92">
        <v>15000</v>
      </c>
      <c r="D51" s="81"/>
      <c r="E51" s="61"/>
      <c r="F51" s="61"/>
    </row>
    <row r="52" spans="1:6" ht="13" x14ac:dyDescent="0.3">
      <c r="A52" s="90" t="s">
        <v>296</v>
      </c>
      <c r="B52" s="79" t="s">
        <v>304</v>
      </c>
      <c r="C52" s="92">
        <v>750</v>
      </c>
      <c r="D52" s="81"/>
      <c r="E52" s="61"/>
      <c r="F52" s="61"/>
    </row>
    <row r="53" spans="1:6" ht="13" x14ac:dyDescent="0.3">
      <c r="A53" s="90" t="s">
        <v>296</v>
      </c>
      <c r="B53" s="79" t="s">
        <v>305</v>
      </c>
      <c r="C53" s="92">
        <v>1350</v>
      </c>
      <c r="D53" s="81"/>
      <c r="E53" s="61"/>
      <c r="F53" s="61"/>
    </row>
    <row r="54" spans="1:6" ht="13" x14ac:dyDescent="0.3">
      <c r="A54" s="90" t="s">
        <v>296</v>
      </c>
      <c r="B54" s="79" t="s">
        <v>306</v>
      </c>
      <c r="C54" s="92">
        <v>3000</v>
      </c>
      <c r="D54" s="81"/>
      <c r="E54" s="61"/>
      <c r="F54" s="61"/>
    </row>
    <row r="55" spans="1:6" ht="13" x14ac:dyDescent="0.3">
      <c r="A55" s="90" t="s">
        <v>296</v>
      </c>
      <c r="B55" s="79" t="s">
        <v>307</v>
      </c>
      <c r="C55" s="92">
        <v>900</v>
      </c>
      <c r="D55" s="81"/>
      <c r="E55" s="61"/>
      <c r="F55" s="61"/>
    </row>
    <row r="56" spans="1:6" ht="13" x14ac:dyDescent="0.3">
      <c r="A56" s="90" t="s">
        <v>296</v>
      </c>
      <c r="B56" s="79" t="s">
        <v>308</v>
      </c>
      <c r="C56" s="92">
        <v>450</v>
      </c>
      <c r="D56" s="81"/>
      <c r="E56" s="61"/>
      <c r="F56" s="61"/>
    </row>
    <row r="57" spans="1:6" ht="13" x14ac:dyDescent="0.3">
      <c r="A57" s="90" t="s">
        <v>296</v>
      </c>
      <c r="B57" s="79" t="s">
        <v>309</v>
      </c>
      <c r="C57" s="93">
        <v>120</v>
      </c>
      <c r="D57" s="68"/>
      <c r="E57" s="61"/>
      <c r="F57" s="61"/>
    </row>
    <row r="58" spans="1:6" ht="13" x14ac:dyDescent="0.3">
      <c r="A58" s="90" t="s">
        <v>296</v>
      </c>
      <c r="B58" s="83" t="s">
        <v>256</v>
      </c>
      <c r="C58" s="68"/>
      <c r="D58" s="82">
        <f>SUM(C45:C57)</f>
        <v>99120</v>
      </c>
      <c r="E58" s="84">
        <v>99120</v>
      </c>
      <c r="F58" s="61"/>
    </row>
    <row r="59" spans="1:6" ht="13" x14ac:dyDescent="0.3">
      <c r="A59" s="85"/>
      <c r="B59" s="94" t="s">
        <v>310</v>
      </c>
      <c r="C59" s="81"/>
      <c r="D59" s="81"/>
      <c r="E59" s="61"/>
      <c r="F59" s="61"/>
    </row>
    <row r="60" spans="1:6" ht="13" x14ac:dyDescent="0.3">
      <c r="A60" s="90" t="s">
        <v>311</v>
      </c>
      <c r="B60" s="79" t="s">
        <v>291</v>
      </c>
      <c r="C60" s="80">
        <v>1500</v>
      </c>
      <c r="D60" s="81"/>
      <c r="E60" s="61"/>
      <c r="F60" s="112" t="s">
        <v>312</v>
      </c>
    </row>
    <row r="61" spans="1:6" ht="13" x14ac:dyDescent="0.3">
      <c r="A61" s="90" t="s">
        <v>311</v>
      </c>
      <c r="B61" s="79" t="s">
        <v>287</v>
      </c>
      <c r="C61" s="80">
        <v>2500</v>
      </c>
      <c r="D61" s="81"/>
      <c r="E61" s="61"/>
      <c r="F61" s="111"/>
    </row>
    <row r="62" spans="1:6" ht="13" x14ac:dyDescent="0.3">
      <c r="A62" s="90" t="s">
        <v>311</v>
      </c>
      <c r="B62" s="79" t="s">
        <v>313</v>
      </c>
      <c r="C62" s="80">
        <v>150</v>
      </c>
      <c r="D62" s="81"/>
      <c r="E62" s="95">
        <v>0</v>
      </c>
      <c r="F62" s="111"/>
    </row>
    <row r="63" spans="1:6" ht="13" x14ac:dyDescent="0.3">
      <c r="A63" s="90" t="s">
        <v>311</v>
      </c>
      <c r="B63" s="79" t="s">
        <v>314</v>
      </c>
      <c r="C63" s="82">
        <v>400</v>
      </c>
      <c r="D63" s="68"/>
      <c r="E63" s="95">
        <v>0</v>
      </c>
      <c r="F63" s="111"/>
    </row>
    <row r="64" spans="1:6" ht="13" x14ac:dyDescent="0.3">
      <c r="A64" s="90" t="s">
        <v>311</v>
      </c>
      <c r="B64" s="83" t="s">
        <v>256</v>
      </c>
      <c r="C64" s="68"/>
      <c r="D64" s="82">
        <f>SUM(C60:C63)</f>
        <v>4550</v>
      </c>
      <c r="E64" s="84">
        <v>4000</v>
      </c>
      <c r="F64" s="61"/>
    </row>
    <row r="65" spans="1:6" ht="13" x14ac:dyDescent="0.3">
      <c r="A65" s="85"/>
      <c r="B65" s="61"/>
      <c r="C65" s="81"/>
      <c r="D65" s="81"/>
      <c r="E65" s="61"/>
      <c r="F65" s="61"/>
    </row>
    <row r="66" spans="1:6" ht="13" x14ac:dyDescent="0.3">
      <c r="A66" s="90" t="s">
        <v>315</v>
      </c>
      <c r="B66" s="79" t="s">
        <v>287</v>
      </c>
      <c r="C66" s="80">
        <v>4000</v>
      </c>
      <c r="D66" s="81"/>
      <c r="E66" s="61"/>
      <c r="F66" s="61"/>
    </row>
    <row r="67" spans="1:6" ht="13" x14ac:dyDescent="0.3">
      <c r="A67" s="90" t="s">
        <v>315</v>
      </c>
      <c r="B67" s="79" t="s">
        <v>316</v>
      </c>
      <c r="C67" s="80">
        <v>1800</v>
      </c>
      <c r="D67" s="81"/>
      <c r="E67" s="61"/>
      <c r="F67" s="61"/>
    </row>
    <row r="68" spans="1:6" ht="13" x14ac:dyDescent="0.3">
      <c r="A68" s="90" t="s">
        <v>315</v>
      </c>
      <c r="B68" s="79" t="s">
        <v>317</v>
      </c>
      <c r="C68" s="80">
        <v>2135</v>
      </c>
      <c r="D68" s="81"/>
      <c r="E68" s="61"/>
      <c r="F68" s="61"/>
    </row>
    <row r="69" spans="1:6" ht="13" x14ac:dyDescent="0.3">
      <c r="A69" s="90" t="s">
        <v>315</v>
      </c>
      <c r="B69" s="79" t="s">
        <v>318</v>
      </c>
      <c r="C69" s="80">
        <v>1000</v>
      </c>
      <c r="D69" s="81"/>
      <c r="E69" s="61"/>
      <c r="F69" s="61"/>
    </row>
    <row r="70" spans="1:6" ht="13" x14ac:dyDescent="0.3">
      <c r="A70" s="90" t="s">
        <v>315</v>
      </c>
      <c r="B70" s="79" t="s">
        <v>319</v>
      </c>
      <c r="C70" s="80">
        <v>700</v>
      </c>
      <c r="D70" s="81"/>
      <c r="E70" s="61"/>
      <c r="F70" s="61"/>
    </row>
    <row r="71" spans="1:6" ht="13" x14ac:dyDescent="0.3">
      <c r="A71" s="90" t="s">
        <v>315</v>
      </c>
      <c r="B71" s="79" t="s">
        <v>320</v>
      </c>
      <c r="C71" s="80">
        <v>1000</v>
      </c>
      <c r="D71" s="81"/>
      <c r="E71" s="61"/>
      <c r="F71" s="61"/>
    </row>
    <row r="72" spans="1:6" ht="13" x14ac:dyDescent="0.3">
      <c r="A72" s="90" t="s">
        <v>315</v>
      </c>
      <c r="B72" s="79" t="s">
        <v>321</v>
      </c>
      <c r="C72" s="80">
        <v>2300</v>
      </c>
      <c r="D72" s="81"/>
      <c r="E72" s="61"/>
      <c r="F72" s="61"/>
    </row>
    <row r="73" spans="1:6" ht="13" x14ac:dyDescent="0.3">
      <c r="A73" s="90" t="s">
        <v>315</v>
      </c>
      <c r="B73" s="79" t="s">
        <v>322</v>
      </c>
      <c r="C73" s="80">
        <v>700</v>
      </c>
      <c r="D73" s="81"/>
      <c r="E73" s="61"/>
      <c r="F73" s="61"/>
    </row>
    <row r="74" spans="1:6" ht="13" x14ac:dyDescent="0.3">
      <c r="A74" s="90" t="s">
        <v>315</v>
      </c>
      <c r="B74" s="79" t="s">
        <v>300</v>
      </c>
      <c r="C74" s="80">
        <v>1500</v>
      </c>
      <c r="D74" s="81"/>
      <c r="E74" s="61"/>
      <c r="F74" s="61"/>
    </row>
    <row r="75" spans="1:6" ht="13" x14ac:dyDescent="0.3">
      <c r="A75" s="90" t="s">
        <v>315</v>
      </c>
      <c r="B75" s="79" t="s">
        <v>323</v>
      </c>
      <c r="C75" s="80">
        <v>150</v>
      </c>
      <c r="D75" s="81"/>
      <c r="E75" s="61"/>
      <c r="F75" s="61"/>
    </row>
    <row r="76" spans="1:6" ht="13" x14ac:dyDescent="0.3">
      <c r="A76" s="90" t="s">
        <v>315</v>
      </c>
      <c r="B76" s="79" t="s">
        <v>324</v>
      </c>
      <c r="C76" s="80">
        <v>550</v>
      </c>
      <c r="D76" s="81"/>
      <c r="E76" s="61"/>
      <c r="F76" s="61"/>
    </row>
    <row r="77" spans="1:6" ht="13" x14ac:dyDescent="0.3">
      <c r="A77" s="90" t="s">
        <v>315</v>
      </c>
      <c r="B77" s="79" t="s">
        <v>325</v>
      </c>
      <c r="C77" s="81"/>
      <c r="D77" s="81"/>
      <c r="E77" s="61"/>
      <c r="F77" s="61"/>
    </row>
    <row r="78" spans="1:6" ht="13" x14ac:dyDescent="0.3">
      <c r="A78" s="90" t="s">
        <v>315</v>
      </c>
      <c r="B78" s="79" t="s">
        <v>298</v>
      </c>
      <c r="C78" s="82">
        <v>100</v>
      </c>
      <c r="D78" s="68"/>
      <c r="E78" s="61"/>
      <c r="F78" s="61"/>
    </row>
    <row r="79" spans="1:6" ht="13" x14ac:dyDescent="0.3">
      <c r="A79" s="90" t="s">
        <v>315</v>
      </c>
      <c r="B79" s="83" t="s">
        <v>256</v>
      </c>
      <c r="C79" s="68"/>
      <c r="D79" s="82">
        <f>SUM(C66:C78)/2</f>
        <v>7967.5</v>
      </c>
      <c r="E79" s="84">
        <v>7967.5</v>
      </c>
      <c r="F79" s="79" t="s">
        <v>270</v>
      </c>
    </row>
    <row r="80" spans="1:6" ht="13" x14ac:dyDescent="0.3">
      <c r="A80" s="85"/>
      <c r="B80" s="94" t="s">
        <v>310</v>
      </c>
      <c r="C80" s="81"/>
      <c r="D80" s="81"/>
      <c r="E80" s="61"/>
      <c r="F80" s="61"/>
    </row>
    <row r="81" spans="1:6" ht="13" x14ac:dyDescent="0.3">
      <c r="A81" s="96" t="s">
        <v>326</v>
      </c>
      <c r="B81" s="79" t="s">
        <v>265</v>
      </c>
      <c r="C81" s="80">
        <v>5500</v>
      </c>
      <c r="D81" s="81"/>
      <c r="E81" s="61"/>
      <c r="F81" s="112" t="s">
        <v>327</v>
      </c>
    </row>
    <row r="82" spans="1:6" ht="13" x14ac:dyDescent="0.3">
      <c r="A82" s="96" t="s">
        <v>326</v>
      </c>
      <c r="B82" s="79" t="s">
        <v>328</v>
      </c>
      <c r="C82" s="80">
        <v>1200</v>
      </c>
      <c r="D82" s="81"/>
      <c r="E82" s="61"/>
      <c r="F82" s="111"/>
    </row>
    <row r="83" spans="1:6" ht="13" x14ac:dyDescent="0.3">
      <c r="A83" s="96" t="s">
        <v>326</v>
      </c>
      <c r="B83" s="79" t="s">
        <v>329</v>
      </c>
      <c r="C83" s="82">
        <v>950</v>
      </c>
      <c r="D83" s="68"/>
      <c r="E83" s="61"/>
      <c r="F83" s="111"/>
    </row>
    <row r="84" spans="1:6" ht="13" x14ac:dyDescent="0.3">
      <c r="A84" s="96" t="s">
        <v>326</v>
      </c>
      <c r="B84" s="83" t="s">
        <v>256</v>
      </c>
      <c r="C84" s="68"/>
      <c r="D84" s="82">
        <f>SUM(C81:C83)</f>
        <v>7650</v>
      </c>
      <c r="E84" s="95">
        <v>7650</v>
      </c>
      <c r="F84" s="61"/>
    </row>
    <row r="85" spans="1:6" ht="13" x14ac:dyDescent="0.3">
      <c r="A85" s="85"/>
      <c r="B85" s="61"/>
      <c r="C85" s="81"/>
      <c r="D85" s="81"/>
      <c r="E85" s="61"/>
      <c r="F85" s="61"/>
    </row>
    <row r="86" spans="1:6" ht="13" x14ac:dyDescent="0.3">
      <c r="A86" s="96" t="s">
        <v>330</v>
      </c>
      <c r="B86" s="79" t="s">
        <v>331</v>
      </c>
      <c r="C86" s="80">
        <v>1900</v>
      </c>
      <c r="D86" s="81"/>
      <c r="E86" s="61"/>
      <c r="F86" s="79" t="s">
        <v>332</v>
      </c>
    </row>
    <row r="87" spans="1:6" ht="13" x14ac:dyDescent="0.3">
      <c r="A87" s="96" t="s">
        <v>330</v>
      </c>
      <c r="B87" s="79" t="s">
        <v>283</v>
      </c>
      <c r="C87" s="82">
        <v>300</v>
      </c>
      <c r="D87" s="68"/>
      <c r="E87" s="61"/>
      <c r="F87" s="61"/>
    </row>
    <row r="88" spans="1:6" ht="13" x14ac:dyDescent="0.3">
      <c r="A88" s="96" t="s">
        <v>330</v>
      </c>
      <c r="B88" s="83" t="s">
        <v>256</v>
      </c>
      <c r="C88" s="68"/>
      <c r="D88" s="82">
        <v>1900</v>
      </c>
      <c r="E88" s="84">
        <v>1900</v>
      </c>
      <c r="F88" s="79" t="s">
        <v>333</v>
      </c>
    </row>
    <row r="89" spans="1:6" ht="13" x14ac:dyDescent="0.3">
      <c r="A89" s="85"/>
      <c r="B89" s="61"/>
      <c r="C89" s="81"/>
      <c r="D89" s="81"/>
      <c r="E89" s="61"/>
      <c r="F89" s="61"/>
    </row>
    <row r="90" spans="1:6" ht="13" x14ac:dyDescent="0.3">
      <c r="A90" s="96" t="s">
        <v>334</v>
      </c>
      <c r="B90" s="79" t="s">
        <v>335</v>
      </c>
      <c r="C90" s="82">
        <v>1500</v>
      </c>
      <c r="D90" s="68"/>
      <c r="E90" s="61"/>
      <c r="F90" s="79" t="s">
        <v>336</v>
      </c>
    </row>
    <row r="91" spans="1:6" ht="13" x14ac:dyDescent="0.3">
      <c r="A91" s="96" t="s">
        <v>334</v>
      </c>
      <c r="B91" s="83" t="s">
        <v>256</v>
      </c>
      <c r="C91" s="68"/>
      <c r="D91" s="82">
        <f>C90</f>
        <v>1500</v>
      </c>
      <c r="E91" s="84">
        <v>1500</v>
      </c>
      <c r="F91" s="61"/>
    </row>
    <row r="92" spans="1:6" ht="13" x14ac:dyDescent="0.3">
      <c r="A92" s="85"/>
      <c r="B92" s="61"/>
      <c r="C92" s="81"/>
      <c r="D92" s="81"/>
      <c r="E92" s="61"/>
      <c r="F92" s="61"/>
    </row>
    <row r="93" spans="1:6" ht="13" x14ac:dyDescent="0.3">
      <c r="A93" s="96" t="s">
        <v>337</v>
      </c>
      <c r="B93" s="79" t="s">
        <v>338</v>
      </c>
      <c r="C93" s="82">
        <v>1950</v>
      </c>
      <c r="D93" s="68"/>
      <c r="E93" s="61"/>
      <c r="F93" s="79" t="s">
        <v>339</v>
      </c>
    </row>
    <row r="94" spans="1:6" ht="13" x14ac:dyDescent="0.3">
      <c r="A94" s="96" t="s">
        <v>337</v>
      </c>
      <c r="B94" s="83" t="s">
        <v>256</v>
      </c>
      <c r="C94" s="68"/>
      <c r="D94" s="82">
        <f>C93</f>
        <v>1950</v>
      </c>
      <c r="E94" s="84">
        <v>1950</v>
      </c>
      <c r="F94" s="61"/>
    </row>
    <row r="95" spans="1:6" ht="13" x14ac:dyDescent="0.3">
      <c r="A95" s="85"/>
      <c r="B95" s="61"/>
      <c r="C95" s="81"/>
      <c r="D95" s="81"/>
      <c r="E95" s="61"/>
      <c r="F95" s="61"/>
    </row>
    <row r="96" spans="1:6" ht="13" x14ac:dyDescent="0.3">
      <c r="A96" s="96" t="s">
        <v>340</v>
      </c>
      <c r="B96" s="79" t="s">
        <v>341</v>
      </c>
      <c r="C96" s="82">
        <v>7500</v>
      </c>
      <c r="D96" s="68"/>
      <c r="E96" s="61"/>
      <c r="F96" s="79" t="s">
        <v>342</v>
      </c>
    </row>
    <row r="97" spans="1:6" ht="13" x14ac:dyDescent="0.3">
      <c r="A97" s="96" t="s">
        <v>340</v>
      </c>
      <c r="B97" s="83" t="s">
        <v>256</v>
      </c>
      <c r="C97" s="68"/>
      <c r="D97" s="82">
        <f>C96/2</f>
        <v>3750</v>
      </c>
      <c r="E97" s="84">
        <v>3750</v>
      </c>
      <c r="F97" s="79" t="s">
        <v>270</v>
      </c>
    </row>
    <row r="98" spans="1:6" ht="13" x14ac:dyDescent="0.3">
      <c r="A98" s="85"/>
      <c r="B98" s="61"/>
      <c r="C98" s="81"/>
      <c r="D98" s="81"/>
      <c r="E98" s="61"/>
      <c r="F98" s="61"/>
    </row>
    <row r="99" spans="1:6" ht="13" x14ac:dyDescent="0.3">
      <c r="A99" s="97" t="s">
        <v>343</v>
      </c>
      <c r="B99" s="79" t="s">
        <v>344</v>
      </c>
      <c r="C99" s="68"/>
      <c r="D99" s="68"/>
      <c r="E99" s="61"/>
      <c r="F99" s="61"/>
    </row>
    <row r="100" spans="1:6" ht="13" x14ac:dyDescent="0.3">
      <c r="A100" s="97" t="s">
        <v>343</v>
      </c>
      <c r="B100" s="83" t="s">
        <v>256</v>
      </c>
      <c r="C100" s="82">
        <v>500</v>
      </c>
      <c r="D100" s="82">
        <v>500</v>
      </c>
      <c r="E100" s="84">
        <v>500</v>
      </c>
      <c r="F100" s="61"/>
    </row>
    <row r="101" spans="1:6" ht="13" x14ac:dyDescent="0.3">
      <c r="A101" s="85"/>
      <c r="B101" s="61"/>
      <c r="C101" s="81"/>
      <c r="D101" s="81"/>
      <c r="E101" s="61"/>
      <c r="F101" s="61"/>
    </row>
    <row r="102" spans="1:6" ht="13" x14ac:dyDescent="0.3">
      <c r="A102" s="97" t="s">
        <v>345</v>
      </c>
      <c r="B102" s="79" t="s">
        <v>346</v>
      </c>
      <c r="C102" s="80">
        <v>1500</v>
      </c>
      <c r="D102" s="81"/>
      <c r="E102" s="61"/>
      <c r="F102" s="79" t="s">
        <v>347</v>
      </c>
    </row>
    <row r="103" spans="1:6" ht="13" x14ac:dyDescent="0.3">
      <c r="A103" s="97" t="s">
        <v>345</v>
      </c>
      <c r="B103" s="79" t="s">
        <v>335</v>
      </c>
      <c r="C103" s="82">
        <v>800</v>
      </c>
      <c r="D103" s="68"/>
      <c r="E103" s="61"/>
      <c r="F103" s="61"/>
    </row>
    <row r="104" spans="1:6" ht="13" x14ac:dyDescent="0.3">
      <c r="A104" s="97" t="s">
        <v>345</v>
      </c>
      <c r="B104" s="83" t="s">
        <v>256</v>
      </c>
      <c r="C104" s="68"/>
      <c r="D104" s="82">
        <f>SUM(C102:C103)/2</f>
        <v>1150</v>
      </c>
      <c r="E104" s="84">
        <v>1150</v>
      </c>
      <c r="F104" s="79" t="s">
        <v>270</v>
      </c>
    </row>
    <row r="105" spans="1:6" ht="13" x14ac:dyDescent="0.3">
      <c r="A105" s="85"/>
      <c r="B105" s="61"/>
      <c r="C105" s="81"/>
      <c r="D105" s="81"/>
      <c r="E105" s="61"/>
      <c r="F105" s="61"/>
    </row>
    <row r="106" spans="1:6" ht="13" x14ac:dyDescent="0.3">
      <c r="A106" s="98" t="s">
        <v>348</v>
      </c>
      <c r="B106" s="79" t="s">
        <v>349</v>
      </c>
      <c r="C106" s="81"/>
      <c r="D106" s="81"/>
      <c r="E106" s="61"/>
      <c r="F106" s="61"/>
    </row>
    <row r="107" spans="1:6" ht="13" x14ac:dyDescent="0.3">
      <c r="A107" s="98" t="s">
        <v>348</v>
      </c>
      <c r="B107" s="79" t="s">
        <v>272</v>
      </c>
      <c r="C107" s="81"/>
      <c r="D107" s="81"/>
      <c r="E107" s="61"/>
      <c r="F107" s="61"/>
    </row>
    <row r="108" spans="1:6" ht="13" x14ac:dyDescent="0.3">
      <c r="A108" s="98" t="s">
        <v>348</v>
      </c>
      <c r="B108" s="79" t="s">
        <v>285</v>
      </c>
      <c r="C108" s="68"/>
      <c r="D108" s="68"/>
      <c r="E108" s="61"/>
      <c r="F108" s="61"/>
    </row>
    <row r="109" spans="1:6" ht="13" x14ac:dyDescent="0.3">
      <c r="A109" s="98" t="s">
        <v>348</v>
      </c>
      <c r="B109" s="83" t="s">
        <v>256</v>
      </c>
      <c r="C109" s="82">
        <v>2500</v>
      </c>
      <c r="D109" s="82">
        <v>0</v>
      </c>
      <c r="E109" s="61"/>
      <c r="F109" s="79" t="s">
        <v>350</v>
      </c>
    </row>
    <row r="110" spans="1:6" ht="13" x14ac:dyDescent="0.3">
      <c r="A110" s="85"/>
      <c r="B110" s="61"/>
      <c r="C110" s="81"/>
      <c r="D110" s="81"/>
      <c r="E110" s="61"/>
      <c r="F110" s="61"/>
    </row>
    <row r="111" spans="1:6" ht="13" x14ac:dyDescent="0.3">
      <c r="A111" s="87" t="s">
        <v>351</v>
      </c>
      <c r="B111" s="91" t="s">
        <v>352</v>
      </c>
      <c r="C111" s="80">
        <v>9500</v>
      </c>
      <c r="D111" s="81"/>
      <c r="E111" s="61"/>
      <c r="F111" s="61"/>
    </row>
    <row r="112" spans="1:6" ht="13" x14ac:dyDescent="0.3">
      <c r="A112" s="87" t="s">
        <v>351</v>
      </c>
      <c r="B112" s="91" t="s">
        <v>353</v>
      </c>
      <c r="C112" s="80">
        <v>1300</v>
      </c>
      <c r="D112" s="81"/>
      <c r="E112" s="61"/>
      <c r="F112" s="61"/>
    </row>
    <row r="113" spans="1:6" ht="13" x14ac:dyDescent="0.3">
      <c r="A113" s="87" t="s">
        <v>351</v>
      </c>
      <c r="B113" s="91" t="s">
        <v>354</v>
      </c>
      <c r="C113" s="80">
        <v>6200</v>
      </c>
      <c r="D113" s="81"/>
      <c r="E113" s="61"/>
      <c r="F113" s="61"/>
    </row>
    <row r="114" spans="1:6" ht="13" x14ac:dyDescent="0.3">
      <c r="A114" s="87" t="s">
        <v>351</v>
      </c>
      <c r="B114" s="91" t="s">
        <v>355</v>
      </c>
      <c r="C114" s="80">
        <v>200</v>
      </c>
      <c r="D114" s="81"/>
      <c r="E114" s="61"/>
      <c r="F114" s="61"/>
    </row>
    <row r="115" spans="1:6" ht="13" x14ac:dyDescent="0.3">
      <c r="A115" s="87" t="s">
        <v>351</v>
      </c>
      <c r="B115" s="91" t="s">
        <v>356</v>
      </c>
      <c r="C115" s="80">
        <v>1000</v>
      </c>
      <c r="D115" s="81"/>
      <c r="E115" s="61"/>
      <c r="F115" s="61"/>
    </row>
    <row r="116" spans="1:6" ht="13" x14ac:dyDescent="0.3">
      <c r="A116" s="87" t="s">
        <v>351</v>
      </c>
      <c r="B116" s="91" t="s">
        <v>289</v>
      </c>
      <c r="C116" s="80">
        <v>1800</v>
      </c>
      <c r="D116" s="81"/>
      <c r="E116" s="61"/>
      <c r="F116" s="61"/>
    </row>
    <row r="117" spans="1:6" ht="13" x14ac:dyDescent="0.3">
      <c r="A117" s="87" t="s">
        <v>351</v>
      </c>
      <c r="B117" s="91" t="s">
        <v>357</v>
      </c>
      <c r="C117" s="80">
        <v>900</v>
      </c>
      <c r="D117" s="81"/>
      <c r="E117" s="61"/>
      <c r="F117" s="61"/>
    </row>
    <row r="118" spans="1:6" ht="13" x14ac:dyDescent="0.3">
      <c r="A118" s="87" t="s">
        <v>351</v>
      </c>
      <c r="B118" s="91" t="s">
        <v>358</v>
      </c>
      <c r="C118" s="82">
        <v>400</v>
      </c>
      <c r="D118" s="68"/>
      <c r="E118" s="61"/>
      <c r="F118" s="61"/>
    </row>
    <row r="119" spans="1:6" ht="13" x14ac:dyDescent="0.3">
      <c r="A119" s="87" t="s">
        <v>351</v>
      </c>
      <c r="B119" s="83" t="s">
        <v>256</v>
      </c>
      <c r="C119" s="68"/>
      <c r="D119" s="82">
        <f>SUM(C111:C118)</f>
        <v>21300</v>
      </c>
      <c r="E119" s="84">
        <v>8360</v>
      </c>
      <c r="F119" s="61"/>
    </row>
    <row r="120" spans="1:6" ht="13" x14ac:dyDescent="0.3">
      <c r="A120" s="52"/>
      <c r="B120" s="61"/>
      <c r="C120" s="68"/>
      <c r="D120" s="81"/>
      <c r="E120" s="61"/>
      <c r="F120" s="61"/>
    </row>
    <row r="121" spans="1:6" ht="13" x14ac:dyDescent="0.3">
      <c r="A121" s="52"/>
      <c r="B121" s="83" t="s">
        <v>359</v>
      </c>
      <c r="C121" s="99">
        <f>SUM(C6:C109)</f>
        <v>184670</v>
      </c>
      <c r="D121" s="100">
        <f t="shared" ref="D121:E121" si="0">SUM(D6:D119)</f>
        <v>174355</v>
      </c>
      <c r="E121" s="101">
        <f t="shared" si="0"/>
        <v>158215</v>
      </c>
      <c r="F121" s="102"/>
    </row>
    <row r="122" spans="1:6" ht="13" x14ac:dyDescent="0.3">
      <c r="A122" s="52"/>
      <c r="B122" s="52"/>
      <c r="C122" s="103"/>
      <c r="D122" s="103"/>
      <c r="E122" s="74"/>
      <c r="F122" s="52"/>
    </row>
    <row r="123" spans="1:6" ht="13" x14ac:dyDescent="0.3">
      <c r="A123" s="104" t="s">
        <v>360</v>
      </c>
      <c r="B123" s="52"/>
      <c r="C123" s="103"/>
      <c r="D123" s="103"/>
      <c r="E123" s="74"/>
      <c r="F123" s="52"/>
    </row>
    <row r="124" spans="1:6" ht="13" x14ac:dyDescent="0.3">
      <c r="A124" s="104" t="s">
        <v>361</v>
      </c>
      <c r="B124" s="52"/>
      <c r="C124" s="103"/>
      <c r="D124" s="103"/>
      <c r="E124" s="74"/>
      <c r="F124" s="52"/>
    </row>
    <row r="125" spans="1:6" ht="13" x14ac:dyDescent="0.3">
      <c r="A125" s="104" t="s">
        <v>362</v>
      </c>
      <c r="B125" s="52"/>
      <c r="C125" s="103"/>
      <c r="D125" s="103"/>
      <c r="E125" s="74"/>
      <c r="F125" s="52"/>
    </row>
    <row r="126" spans="1:6" ht="13" x14ac:dyDescent="0.3">
      <c r="A126" s="52"/>
      <c r="B126" s="52"/>
      <c r="C126" s="103"/>
      <c r="D126" s="103"/>
      <c r="E126" s="74"/>
      <c r="F126" s="52"/>
    </row>
    <row r="127" spans="1:6" ht="13" x14ac:dyDescent="0.3">
      <c r="A127" s="104" t="s">
        <v>363</v>
      </c>
      <c r="B127" s="52"/>
      <c r="C127" s="103"/>
      <c r="D127" s="103"/>
      <c r="E127" s="74"/>
      <c r="F127" s="52"/>
    </row>
    <row r="128" spans="1:6" ht="13" x14ac:dyDescent="0.3">
      <c r="A128" s="104" t="s">
        <v>364</v>
      </c>
      <c r="B128" s="52"/>
      <c r="C128" s="103"/>
      <c r="D128" s="103"/>
      <c r="E128" s="74"/>
      <c r="F128" s="52"/>
    </row>
  </sheetData>
  <mergeCells count="4">
    <mergeCell ref="F12:F13"/>
    <mergeCell ref="F40:F42"/>
    <mergeCell ref="F60:F63"/>
    <mergeCell ref="F81:F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Line Items and CSA Expenses</vt:lpstr>
      <vt:lpstr>Large Budget Orgs</vt:lpstr>
      <vt:lpstr>Student Orgs 15-16</vt:lpstr>
      <vt:lpstr>Student Orgs 14-15</vt:lpstr>
      <vt:lpstr>Student Orgs 13-14</vt:lpstr>
      <vt:lpstr>SUMO 2013-2014</vt:lpstr>
      <vt:lpstr>SUMO 2014-2015</vt:lpstr>
      <vt:lpstr>SAPB 2014-2015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Strauss</dc:creator>
  <cp:lastModifiedBy>Ben Strauss</cp:lastModifiedBy>
  <dcterms:created xsi:type="dcterms:W3CDTF">2015-12-27T13:46:54Z</dcterms:created>
  <dcterms:modified xsi:type="dcterms:W3CDTF">2015-12-27T13:46:54Z</dcterms:modified>
</cp:coreProperties>
</file>